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DieseArbeitsmappe"/>
  <mc:AlternateContent xmlns:mc="http://schemas.openxmlformats.org/markup-compatibility/2006">
    <mc:Choice Requires="x15">
      <x15ac:absPath xmlns:x15ac="http://schemas.microsoft.com/office/spreadsheetml/2010/11/ac" url="B:\KULI\Reiserechnungen\RR-DR ab 2023\RR fertig\"/>
    </mc:Choice>
  </mc:AlternateContent>
  <xr:revisionPtr revIDLastSave="0" documentId="13_ncr:1_{8124DC4E-DC9A-467A-B85E-7C1D373FD50D}" xr6:coauthVersionLast="47" xr6:coauthVersionMax="47" xr10:uidLastSave="{00000000-0000-0000-0000-000000000000}"/>
  <workbookProtection workbookAlgorithmName="SHA-512" workbookHashValue="BomwE3lXXPwXz4ptnhsqYft2f7cROCjJ+l1Qvd75h0/Sk3R5j7Q3b9m/6QaNHPJa8VS340fnoCNvBXJNfmOteg==" workbookSaltValue="l4uJMlLfW2k9As8mLdKlWQ==" workbookSpinCount="100000" lockStructure="1"/>
  <bookViews>
    <workbookView xWindow="-108" yWindow="-108" windowWidth="23256" windowHeight="12456" xr2:uid="{00000000-000D-0000-FFFF-FFFF00000000}"/>
  </bookViews>
  <sheets>
    <sheet name="RR" sheetId="1" r:id="rId1"/>
    <sheet name="H" sheetId="3" state="hidden" r:id="rId2"/>
  </sheets>
  <definedNames>
    <definedName name="BEZU2016" localSheetId="1">H!#REF!</definedName>
    <definedName name="BEZU2016">#REF!</definedName>
    <definedName name="_xlnm.Print_Area" localSheetId="0">RR!$A$1:$Q$42</definedName>
    <definedName name="mögliche_Zeiten">H!$H$5:$H$1442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 l="1"/>
  <c r="K26" i="1"/>
  <c r="K25" i="1"/>
  <c r="K24" i="1"/>
  <c r="K23" i="1"/>
  <c r="K22" i="1"/>
  <c r="K21" i="1"/>
  <c r="C9" i="3"/>
  <c r="C8" i="3"/>
  <c r="J17" i="1"/>
  <c r="K17" i="1" s="1"/>
  <c r="J18" i="1"/>
  <c r="K18" i="1" s="1"/>
  <c r="C7" i="3"/>
  <c r="D7" i="3" s="1"/>
  <c r="F28" i="3"/>
  <c r="F30" i="3"/>
  <c r="F32" i="3"/>
  <c r="F34" i="3"/>
  <c r="D9" i="3" l="1"/>
  <c r="D8" i="3"/>
  <c r="L1" i="1"/>
  <c r="I1" i="1"/>
  <c r="J20" i="1"/>
  <c r="K20" i="1" s="1"/>
  <c r="J22" i="1"/>
  <c r="J24" i="1"/>
  <c r="J26" i="1"/>
  <c r="L14" i="1" l="1"/>
  <c r="D44" i="3" l="1"/>
  <c r="D52" i="3" l="1"/>
  <c r="D50" i="3"/>
  <c r="D48" i="3"/>
  <c r="D46" i="3"/>
  <c r="M27" i="3"/>
  <c r="M29" i="3"/>
  <c r="M31" i="3"/>
  <c r="M33" i="3"/>
  <c r="M35" i="3"/>
  <c r="M44" i="3" l="1"/>
  <c r="M46" i="3"/>
  <c r="M48" i="3"/>
  <c r="M50" i="3"/>
  <c r="M52" i="3"/>
  <c r="K14" i="1" l="1"/>
  <c r="I10" i="1" l="1"/>
  <c r="I52" i="3" l="1"/>
  <c r="I50" i="3"/>
  <c r="I48" i="3"/>
  <c r="I46" i="3"/>
  <c r="I44" i="3"/>
  <c r="K52" i="3"/>
  <c r="K50" i="3"/>
  <c r="K48" i="3"/>
  <c r="K46" i="3"/>
  <c r="K44" i="3"/>
  <c r="H46" i="3"/>
  <c r="H48" i="3"/>
  <c r="H52" i="3"/>
  <c r="H50" i="3"/>
  <c r="H44" i="3"/>
  <c r="L52" i="3"/>
  <c r="G52" i="3"/>
  <c r="F52" i="3"/>
  <c r="E52" i="3"/>
  <c r="C52" i="3"/>
  <c r="L50" i="3"/>
  <c r="G50" i="3"/>
  <c r="F50" i="3"/>
  <c r="E50" i="3"/>
  <c r="C50" i="3"/>
  <c r="L48" i="3"/>
  <c r="G48" i="3"/>
  <c r="F48" i="3"/>
  <c r="E48" i="3"/>
  <c r="C48" i="3"/>
  <c r="L46" i="3"/>
  <c r="G46" i="3"/>
  <c r="F46" i="3"/>
  <c r="E46" i="3"/>
  <c r="C46" i="3"/>
  <c r="L44" i="3"/>
  <c r="G44" i="3" l="1"/>
  <c r="F44" i="3"/>
  <c r="E44" i="3"/>
  <c r="C44" i="3"/>
  <c r="I13" i="1" l="1"/>
  <c r="J23" i="1" l="1"/>
  <c r="J25" i="1"/>
  <c r="G29" i="3" l="1"/>
  <c r="H29" i="3"/>
  <c r="I29" i="3"/>
  <c r="G31" i="3"/>
  <c r="H31" i="3"/>
  <c r="I31" i="3"/>
  <c r="G33" i="3"/>
  <c r="H33" i="3"/>
  <c r="I33" i="3"/>
  <c r="G35" i="3"/>
  <c r="H35" i="3"/>
  <c r="I35" i="3"/>
  <c r="H27" i="3"/>
  <c r="I27" i="3"/>
  <c r="G27" i="3"/>
  <c r="J31" i="3" l="1"/>
  <c r="J29" i="3"/>
  <c r="J27" i="3"/>
  <c r="J35" i="3"/>
  <c r="J33" i="3"/>
  <c r="M25" i="3" l="1"/>
  <c r="K29" i="3" l="1"/>
  <c r="L29" i="3" s="1"/>
  <c r="K33" i="3"/>
  <c r="L33" i="3" s="1"/>
  <c r="K31" i="3"/>
  <c r="L31" i="3" s="1"/>
  <c r="K27" i="3"/>
  <c r="L27" i="3" s="1"/>
  <c r="K35" i="3"/>
  <c r="L35" i="3" s="1"/>
  <c r="L36" i="3" l="1"/>
  <c r="K36" i="3"/>
  <c r="B50" i="3"/>
  <c r="B52" i="3"/>
  <c r="B46" i="3"/>
  <c r="B48" i="3"/>
  <c r="B44" i="3"/>
  <c r="P27" i="1"/>
  <c r="O27" i="1"/>
  <c r="E36" i="1"/>
  <c r="C29" i="3" l="1"/>
  <c r="B29" i="3" l="1"/>
  <c r="B31" i="3"/>
  <c r="C31" i="3"/>
  <c r="B33" i="3"/>
  <c r="C33" i="3"/>
  <c r="B35" i="3"/>
  <c r="C35" i="3"/>
  <c r="C27" i="3"/>
  <c r="B27" i="3"/>
  <c r="F35" i="3" l="1"/>
  <c r="F33" i="3"/>
  <c r="F31" i="3"/>
  <c r="F27" i="3"/>
  <c r="M45" i="3" s="1"/>
  <c r="D29" i="3"/>
  <c r="F29" i="3"/>
  <c r="M47" i="3" s="1"/>
  <c r="D35" i="3"/>
  <c r="E35" i="3"/>
  <c r="D33" i="3"/>
  <c r="E33" i="3"/>
  <c r="E31" i="3"/>
  <c r="D31" i="3"/>
  <c r="E29" i="3"/>
  <c r="E27" i="3"/>
  <c r="L45" i="3" s="1"/>
  <c r="D27" i="3"/>
  <c r="K45" i="3" s="1"/>
  <c r="J21" i="1"/>
  <c r="J19" i="1"/>
  <c r="K19" i="1" s="1"/>
  <c r="N44" i="3" l="1"/>
  <c r="N17" i="1" s="1"/>
  <c r="L17" i="1" s="1"/>
  <c r="M51" i="3"/>
  <c r="K51" i="3"/>
  <c r="N50" i="3" s="1"/>
  <c r="L51" i="3"/>
  <c r="K53" i="3"/>
  <c r="N52" i="3" s="1"/>
  <c r="M53" i="3"/>
  <c r="L53" i="3"/>
  <c r="K49" i="3"/>
  <c r="N48" i="3" s="1"/>
  <c r="L49" i="3"/>
  <c r="M49" i="3"/>
  <c r="L47" i="3"/>
  <c r="K47" i="3"/>
  <c r="N46" i="3" s="1"/>
  <c r="N19" i="1" s="1"/>
  <c r="L19" i="1" s="1"/>
  <c r="K16" i="1"/>
  <c r="I16" i="1"/>
  <c r="K15" i="1"/>
  <c r="I15" i="1"/>
  <c r="N25" i="1" l="1"/>
  <c r="L25" i="1" s="1"/>
  <c r="N21" i="1"/>
  <c r="L21" i="1" s="1"/>
  <c r="N23" i="1"/>
  <c r="L23" i="1" s="1"/>
  <c r="L27" i="1" l="1"/>
  <c r="N27" i="1"/>
  <c r="O28" i="1" l="1"/>
  <c r="K37" i="3"/>
  <c r="A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Kurt</author>
    <author>Kammerer, Karl</author>
    <author>Stütz, Dietmar</author>
    <author>LB</author>
    <author>p10956921</author>
    <author>Schmedt</author>
  </authors>
  <commentList>
    <comment ref="I1" authorId="0" shapeId="0" xr:uid="{00000000-0006-0000-0000-000001000000}">
      <text>
        <r>
          <rPr>
            <sz val="10"/>
            <color indexed="81"/>
            <rFont val="Segoe UI"/>
            <family val="2"/>
          </rPr>
          <t>Die Werte werden aus der Spalte B übernommen.</t>
        </r>
      </text>
    </comment>
    <comment ref="G4" authorId="1" shapeId="0" xr:uid="{00000000-0006-0000-0000-000002000000}">
      <text>
        <r>
          <rPr>
            <sz val="10"/>
            <color indexed="81"/>
            <rFont val="Tahoma"/>
            <family val="2"/>
          </rPr>
          <t>Zutreffende Option anklicken.
Durch die Auswahl werden Felder, in die man nichts eintragen muss, gesperrt dargestellt.</t>
        </r>
        <r>
          <rPr>
            <sz val="8"/>
            <color indexed="81"/>
            <rFont val="Tahoma"/>
            <family val="2"/>
          </rPr>
          <t xml:space="preserve">
</t>
        </r>
      </text>
    </comment>
    <comment ref="I8" authorId="0" shapeId="0" xr:uid="{00000000-0006-0000-0000-000003000000}">
      <text>
        <r>
          <rPr>
            <sz val="10"/>
            <color indexed="81"/>
            <rFont val="Segoe UI"/>
            <family val="2"/>
          </rPr>
          <t xml:space="preserve">Genehmigung durch Dienstvorge-
setzten </t>
        </r>
        <r>
          <rPr>
            <b/>
            <sz val="10"/>
            <color indexed="81"/>
            <rFont val="Segoe UI"/>
            <family val="2"/>
          </rPr>
          <t>vor</t>
        </r>
        <r>
          <rPr>
            <sz val="10"/>
            <color indexed="81"/>
            <rFont val="Segoe UI"/>
            <family val="2"/>
          </rPr>
          <t xml:space="preserve"> Antritt der Dienstreise</t>
        </r>
      </text>
    </comment>
    <comment ref="K8" authorId="1" shapeId="0" xr:uid="{00000000-0006-0000-0000-000004000000}">
      <text>
        <r>
          <rPr>
            <sz val="10"/>
            <color rgb="FF000000"/>
            <rFont val="Tahoma"/>
            <family val="2"/>
          </rPr>
          <t>pro mitgefahrener Person fallen  € 0,05 pro km an.
In den Anmerkungen Namen und Adressen angeben.</t>
        </r>
      </text>
    </comment>
    <comment ref="B11" authorId="1" shapeId="0" xr:uid="{00000000-0006-0000-0000-000005000000}">
      <text>
        <r>
          <rPr>
            <sz val="10"/>
            <color indexed="81"/>
            <rFont val="Tahoma"/>
            <family val="2"/>
          </rPr>
          <t>Zutreffendes durch
Anklicken aktivieren</t>
        </r>
      </text>
    </comment>
    <comment ref="K11" authorId="2" shapeId="0" xr:uid="{00000000-0006-0000-0000-000006000000}">
      <text>
        <r>
          <rPr>
            <sz val="10"/>
            <color rgb="FF000000"/>
            <rFont val="Tahoma"/>
            <family val="2"/>
          </rPr>
          <t>Heimverrechnung:
Kost und Quartier werden vom Dienstgeber bezahlt.
Auch in der Spalte Q ankreuzen.</t>
        </r>
      </text>
    </comment>
    <comment ref="Q11" authorId="0" shapeId="0" xr:uid="{00000000-0006-0000-0000-000007000000}">
      <text>
        <r>
          <rPr>
            <b/>
            <sz val="9"/>
            <color indexed="81"/>
            <rFont val="Segoe UI"/>
            <family val="2"/>
          </rPr>
          <t>Gratis Verpflegung:</t>
        </r>
        <r>
          <rPr>
            <sz val="9"/>
            <color indexed="81"/>
            <rFont val="Segoe UI"/>
            <family val="2"/>
          </rPr>
          <t xml:space="preserve">
F = Früstück
M = Mittagessen
A = Abendessen
H = Heimverrechnung</t>
        </r>
      </text>
    </comment>
    <comment ref="R12" authorId="0" shapeId="0" xr:uid="{00000000-0006-0000-0000-000008000000}">
      <text>
        <r>
          <rPr>
            <sz val="10"/>
            <color indexed="81"/>
            <rFont val="Segoe UI"/>
            <family val="2"/>
          </rPr>
          <t xml:space="preserve">Die Kosten für das öfftenliche Verkehrsmittel eintragen, wenn es genützt wurde. 
</t>
        </r>
        <r>
          <rPr>
            <b/>
            <sz val="10"/>
            <color indexed="81"/>
            <rFont val="Segoe UI"/>
            <family val="2"/>
          </rPr>
          <t>Belege anhängen!</t>
        </r>
      </text>
    </comment>
    <comment ref="K13" authorId="0" shapeId="0" xr:uid="{00000000-0006-0000-0000-000009000000}">
      <text>
        <r>
          <rPr>
            <b/>
            <sz val="9"/>
            <color indexed="81"/>
            <rFont val="Segoe UI"/>
            <family val="2"/>
          </rPr>
          <t xml:space="preserve">in den Spalten R und S kann man die Kosten für öffentliche Verkehsmittel eintragen
</t>
        </r>
      </text>
    </comment>
    <comment ref="M13" authorId="3" shapeId="0" xr:uid="{00000000-0006-0000-0000-00000A000000}">
      <text>
        <r>
          <rPr>
            <b/>
            <sz val="10"/>
            <color indexed="81"/>
            <rFont val="Tahoma"/>
            <family val="2"/>
          </rPr>
          <t>Achtung:</t>
        </r>
        <r>
          <rPr>
            <sz val="10"/>
            <color indexed="81"/>
            <rFont val="Tahoma"/>
            <family val="2"/>
          </rPr>
          <t xml:space="preserve">
Wird die Verpflegung unentgeltlich zur Verfügung gestellt oder ist in vom Dienstgeber zu ersetzenden Aufwendungen bereits enthalten:
</t>
        </r>
        <r>
          <rPr>
            <b/>
            <sz val="10"/>
            <color indexed="81"/>
            <rFont val="Tahoma"/>
            <family val="2"/>
          </rPr>
          <t>Reduktion der Tagesgebühr</t>
        </r>
        <r>
          <rPr>
            <sz val="10"/>
            <color indexed="81"/>
            <rFont val="Tahoma"/>
            <family val="2"/>
          </rPr>
          <t xml:space="preserve">
für </t>
        </r>
        <r>
          <rPr>
            <b/>
            <sz val="10"/>
            <color indexed="81"/>
            <rFont val="Tahoma"/>
            <family val="2"/>
          </rPr>
          <t>Frühstück</t>
        </r>
        <r>
          <rPr>
            <sz val="10"/>
            <color indexed="81"/>
            <rFont val="Tahoma"/>
            <family val="2"/>
          </rPr>
          <t xml:space="preserve"> um </t>
        </r>
        <r>
          <rPr>
            <b/>
            <sz val="10"/>
            <color indexed="81"/>
            <rFont val="Tahoma"/>
            <family val="2"/>
          </rPr>
          <t>15 % (F)</t>
        </r>
        <r>
          <rPr>
            <sz val="10"/>
            <color indexed="81"/>
            <rFont val="Tahoma"/>
            <family val="2"/>
          </rPr>
          <t xml:space="preserve">
für </t>
        </r>
        <r>
          <rPr>
            <b/>
            <sz val="10"/>
            <color indexed="81"/>
            <rFont val="Tahoma"/>
            <family val="2"/>
          </rPr>
          <t>Mittagessen</t>
        </r>
        <r>
          <rPr>
            <sz val="10"/>
            <color indexed="81"/>
            <rFont val="Tahoma"/>
            <family val="2"/>
          </rPr>
          <t xml:space="preserve"> um </t>
        </r>
        <r>
          <rPr>
            <b/>
            <sz val="10"/>
            <color indexed="81"/>
            <rFont val="Tahoma"/>
            <family val="2"/>
          </rPr>
          <t>40 % (M)</t>
        </r>
        <r>
          <rPr>
            <sz val="10"/>
            <color indexed="81"/>
            <rFont val="Tahoma"/>
            <family val="2"/>
          </rPr>
          <t xml:space="preserve">
für </t>
        </r>
        <r>
          <rPr>
            <b/>
            <sz val="10"/>
            <color indexed="81"/>
            <rFont val="Tahoma"/>
            <family val="2"/>
          </rPr>
          <t>Abendessen</t>
        </r>
        <r>
          <rPr>
            <sz val="10"/>
            <color indexed="81"/>
            <rFont val="Tahoma"/>
            <family val="2"/>
          </rPr>
          <t xml:space="preserve"> um </t>
        </r>
        <r>
          <rPr>
            <b/>
            <sz val="10"/>
            <color indexed="81"/>
            <rFont val="Tahoma"/>
            <family val="2"/>
          </rPr>
          <t xml:space="preserve">40 % (A)
</t>
        </r>
        <r>
          <rPr>
            <sz val="10"/>
            <color indexed="81"/>
            <rFont val="Tahoma"/>
            <family val="2"/>
          </rPr>
          <t>für</t>
        </r>
        <r>
          <rPr>
            <b/>
            <sz val="10"/>
            <color indexed="81"/>
            <rFont val="Tahoma"/>
            <family val="2"/>
          </rPr>
          <t xml:space="preserve"> Heimverrechnung </t>
        </r>
        <r>
          <rPr>
            <sz val="10"/>
            <color indexed="81"/>
            <rFont val="Tahoma"/>
            <family val="2"/>
          </rPr>
          <t>um</t>
        </r>
        <r>
          <rPr>
            <b/>
            <sz val="10"/>
            <color indexed="81"/>
            <rFont val="Tahoma"/>
            <family val="2"/>
          </rPr>
          <t xml:space="preserve"> 100% (H)</t>
        </r>
        <r>
          <rPr>
            <sz val="10"/>
            <color indexed="81"/>
            <rFont val="Tahoma"/>
            <family val="2"/>
          </rPr>
          <t xml:space="preserve">
</t>
        </r>
        <r>
          <rPr>
            <b/>
            <sz val="10"/>
            <color indexed="81"/>
            <rFont val="Tahoma"/>
            <family val="2"/>
          </rPr>
          <t>Die Reduktion wird durch Anhaken in der Spalte Q automatisch eingerechnet</t>
        </r>
        <r>
          <rPr>
            <sz val="10"/>
            <color indexed="81"/>
            <rFont val="Tahoma"/>
            <family val="2"/>
          </rPr>
          <t xml:space="preserve">.
</t>
        </r>
      </text>
    </comment>
    <comment ref="O13" authorId="3" shapeId="0" xr:uid="{00000000-0006-0000-0000-00000B000000}">
      <text>
        <r>
          <rPr>
            <sz val="10"/>
            <color rgb="FF000000"/>
            <rFont val="Tahoma"/>
            <family val="2"/>
          </rPr>
          <t xml:space="preserve">Wird das Quartier zur Gänze 
vom Dienstgeber bezahlt: </t>
        </r>
        <r>
          <rPr>
            <b/>
            <sz val="10"/>
            <color rgb="FF000000"/>
            <rFont val="Tahoma"/>
            <family val="2"/>
          </rPr>
          <t xml:space="preserve">Heimverrechnung </t>
        </r>
        <r>
          <rPr>
            <sz val="10"/>
            <color rgb="FF000000"/>
            <rFont val="Tahoma"/>
            <family val="2"/>
          </rPr>
          <t>anklicken</t>
        </r>
        <r>
          <rPr>
            <b/>
            <sz val="10"/>
            <color rgb="FF000000"/>
            <rFont val="Tahoma"/>
            <family val="2"/>
          </rPr>
          <t xml:space="preserve">
</t>
        </r>
        <r>
          <rPr>
            <sz val="10"/>
            <color rgb="FF000000"/>
            <rFont val="Tahoma"/>
            <family val="2"/>
          </rPr>
          <t xml:space="preserve"> und auch in </t>
        </r>
        <r>
          <rPr>
            <b/>
            <sz val="10"/>
            <color rgb="FF000000"/>
            <rFont val="Tahoma"/>
            <family val="2"/>
          </rPr>
          <t xml:space="preserve">Spalte Q </t>
        </r>
        <r>
          <rPr>
            <sz val="10"/>
            <color rgb="FF000000"/>
            <rFont val="Tahoma"/>
            <family val="2"/>
          </rPr>
          <t>anhaken.
( keine Tages- und Nächtigungsgebühr)</t>
        </r>
      </text>
    </comment>
    <comment ref="L14" authorId="1" shapeId="0" xr:uid="{00000000-0006-0000-0000-00000C000000}">
      <text>
        <r>
          <rPr>
            <sz val="11"/>
            <color indexed="81"/>
            <rFont val="Tahoma"/>
            <family val="2"/>
          </rPr>
          <t>Hier kann nichts eingetragen werden. 
Alles wird automatisch berechnet.</t>
        </r>
      </text>
    </comment>
    <comment ref="M14" authorId="4" shapeId="0" xr:uid="{00000000-0006-0000-0000-00000D000000}">
      <text>
        <r>
          <rPr>
            <b/>
            <sz val="10"/>
            <color indexed="81"/>
            <rFont val="Tahoma"/>
            <family val="2"/>
          </rPr>
          <t>Tarif I (1):</t>
        </r>
        <r>
          <rPr>
            <sz val="10"/>
            <color indexed="81"/>
            <rFont val="Tahoma"/>
            <family val="2"/>
          </rPr>
          <t xml:space="preserve">
bei allen Dienstreisen außerhalb des Bezirkes bzw. bei allen Dienstreisen außerhalb und innerhalb des Bezirkes mit Nächtigung - § 13(2) RGV.
</t>
        </r>
        <r>
          <rPr>
            <b/>
            <sz val="10"/>
            <color indexed="81"/>
            <rFont val="Tahoma"/>
            <family val="2"/>
          </rPr>
          <t>Tarif II (2):</t>
        </r>
        <r>
          <rPr>
            <sz val="10"/>
            <color indexed="81"/>
            <rFont val="Tahoma"/>
            <family val="2"/>
          </rPr>
          <t xml:space="preserve">
bei allen Dienstreisen innerhalb des Bezirkes (Bezirksreisen) ohne Nächtigung bzw. bei immer wieder stattfindenden Dienstreisen ab dem 31. Tag am selben Dienstort ohne dass eine mehr als 14-tägige Unterbrechung eintritt. Landeshauptstädte und Städte mit eigenem Statut (für OÖ: Linz, Wels und Steyr) gelten im Sinn der RGV nicht als eigener Bezirk, sodass Reisen in angrenzende Bezirke auch als Bezirksreisen gelten.
</t>
        </r>
        <r>
          <rPr>
            <b/>
            <sz val="10"/>
            <color indexed="81"/>
            <rFont val="Tahoma"/>
            <family val="2"/>
          </rPr>
          <t>0 Eintragen, wenn der Kurs nicht in der eigenen Bildungsregion war und paschal abgegolten wird.</t>
        </r>
      </text>
    </comment>
    <comment ref="N14" authorId="3" shapeId="0" xr:uid="{00000000-0006-0000-0000-00000E000000}">
      <text>
        <r>
          <rPr>
            <sz val="10"/>
            <color indexed="81"/>
            <rFont val="Tahoma"/>
            <family val="2"/>
          </rPr>
          <t>Hier wird  alles automatisch berechnet.
Bis 5 Std. keine Vergütung.</t>
        </r>
      </text>
    </comment>
    <comment ref="B17" authorId="0" shapeId="0" xr:uid="{00000000-0006-0000-0000-00000F000000}">
      <text>
        <r>
          <rPr>
            <b/>
            <sz val="9"/>
            <color indexed="81"/>
            <rFont val="Segoe UI"/>
            <family val="2"/>
          </rPr>
          <t>Format:
TT.MM.JJJJ</t>
        </r>
      </text>
    </comment>
    <comment ref="C17" authorId="5" shapeId="0" xr:uid="{00000000-0006-0000-0000-000010000000}">
      <text>
        <r>
          <rPr>
            <b/>
            <sz val="10"/>
            <color indexed="81"/>
            <rFont val="Tahoma"/>
            <family val="2"/>
          </rPr>
          <t>genaue Zeitangabe:</t>
        </r>
        <r>
          <rPr>
            <sz val="10"/>
            <color indexed="81"/>
            <rFont val="Tahoma"/>
            <family val="2"/>
          </rPr>
          <t xml:space="preserve">
 bei Benützung öffentl. Verkehrsmittel lt. </t>
        </r>
        <r>
          <rPr>
            <b/>
            <sz val="10"/>
            <color indexed="81"/>
            <rFont val="Tahoma"/>
            <family val="2"/>
          </rPr>
          <t xml:space="preserve">Fahrplan
</t>
        </r>
        <r>
          <rPr>
            <sz val="10"/>
            <color indexed="81"/>
            <rFont val="Tahoma"/>
            <family val="2"/>
          </rPr>
          <t xml:space="preserve">
 bei PKW-Benützung die kürzest notwendige Ausbleibezeit mit Puffer für Stau oder Parkplatzsuche.
</t>
        </r>
        <r>
          <rPr>
            <b/>
            <sz val="10"/>
            <color indexed="81"/>
            <rFont val="Tahoma"/>
            <family val="2"/>
          </rPr>
          <t>Format: hh:mm</t>
        </r>
        <r>
          <rPr>
            <sz val="10"/>
            <color indexed="81"/>
            <rFont val="Tahoma"/>
            <family val="2"/>
          </rPr>
          <t xml:space="preserve">
</t>
        </r>
      </text>
    </comment>
    <comment ref="E17" authorId="5" shapeId="0" xr:uid="{00000000-0006-0000-0000-000011000000}">
      <text>
        <r>
          <rPr>
            <b/>
            <sz val="10"/>
            <color indexed="81"/>
            <rFont val="Tahoma"/>
            <family val="2"/>
          </rPr>
          <t>Zum nachträglichen Korrigieren</t>
        </r>
        <r>
          <rPr>
            <sz val="10"/>
            <color indexed="81"/>
            <rFont val="Tahoma"/>
            <family val="2"/>
          </rPr>
          <t xml:space="preserve">: Doppelklick in die Zelle
</t>
        </r>
        <r>
          <rPr>
            <b/>
            <sz val="10"/>
            <color indexed="81"/>
            <rFont val="Tahoma"/>
            <family val="2"/>
          </rPr>
          <t>Zeilenschaltung:</t>
        </r>
        <r>
          <rPr>
            <sz val="10"/>
            <color indexed="81"/>
            <rFont val="Tahoma"/>
            <family val="2"/>
          </rPr>
          <t xml:space="preserve">
 mit Alt+Enter</t>
        </r>
      </text>
    </comment>
    <comment ref="I17" authorId="5" shapeId="0" xr:uid="{00000000-0006-0000-0000-000012000000}">
      <text>
        <r>
          <rPr>
            <sz val="10"/>
            <color indexed="81"/>
            <rFont val="Tahoma"/>
            <family val="2"/>
          </rPr>
          <t xml:space="preserve">Kürzeste Distanz zwischen dem Ort, an dem die Reise beginnt und dem Ziel. 
(Wohnort oder Stammschule, je nachdem welche Distanz kürzer ist.)
Entweder Tageskilometerzähler oder Routenplaner 
Bitte Links unten auf der Reiserechnung angeben, welche Methode verwendet wurde.
</t>
        </r>
        <r>
          <rPr>
            <b/>
            <sz val="10"/>
            <color indexed="81"/>
            <rFont val="Tahoma"/>
            <family val="2"/>
          </rPr>
          <t xml:space="preserve">Hin- und Rückfahrt separat abrechnen!
</t>
        </r>
        <r>
          <rPr>
            <sz val="10"/>
            <color indexed="81"/>
            <rFont val="Tahoma"/>
            <family val="2"/>
          </rPr>
          <t>Die eingegebenen Werte werden gerundet.</t>
        </r>
        <r>
          <rPr>
            <sz val="8"/>
            <color indexed="81"/>
            <rFont val="Tahoma"/>
            <family val="2"/>
          </rPr>
          <t xml:space="preserve">
</t>
        </r>
      </text>
    </comment>
    <comment ref="K17" authorId="5" shapeId="0" xr:uid="{00000000-0006-0000-0000-000013000000}">
      <text>
        <r>
          <rPr>
            <sz val="10"/>
            <color indexed="81"/>
            <rFont val="Tahoma"/>
            <family val="2"/>
          </rPr>
          <t>Der Wert wird automatisch berechnet, wenn BEZU gewählt wird.
Kein Nachweis erforderlich.</t>
        </r>
        <r>
          <rPr>
            <sz val="8"/>
            <color indexed="81"/>
            <rFont val="Tahoma"/>
            <family val="2"/>
          </rPr>
          <t xml:space="preserve">
</t>
        </r>
      </text>
    </comment>
    <comment ref="O17" authorId="5" shapeId="0" xr:uid="{00000000-0006-0000-0000-000014000000}">
      <text>
        <r>
          <rPr>
            <b/>
            <sz val="10"/>
            <color indexed="81"/>
            <rFont val="Tahoma"/>
            <family val="2"/>
          </rPr>
          <t>Nächtigungsgebühr</t>
        </r>
        <r>
          <rPr>
            <sz val="10"/>
            <color indexed="81"/>
            <rFont val="Tahoma"/>
            <family val="2"/>
          </rPr>
          <t xml:space="preserve"> (ohne Frühstück!)
15,0 Euro max. 105,0 Euro (mit Beleg)
Mit Beleg kann die tarifmäßige Nächtigungsgebühr bis zu 600 % angehoben werden. Jedoch muss der Beleg aufweisen, dass keinerlei Verpflegungsanteile - auch kein Frühstück - in diesen Kosten enthalten sind. Ist der Frühstücksanteil nicht eruierbar, so sind 15 % einer ganzen (3/3) Tagesgebühr bei dem Betrag der Hotelrechnung abzuziehen. Eigenhändige Ergänzungen am Hotelbeleg sind nach Möglichkeit zu unterlassen.
Die </t>
        </r>
        <r>
          <rPr>
            <b/>
            <sz val="10"/>
            <color indexed="81"/>
            <rFont val="Tahoma"/>
            <family val="2"/>
          </rPr>
          <t>Nächtigungsgebühr entfällt</t>
        </r>
        <r>
          <rPr>
            <sz val="10"/>
            <color indexed="81"/>
            <rFont val="Tahoma"/>
            <family val="2"/>
          </rPr>
          <t xml:space="preserve">, wenn eine Dienstreise in Orte führt, von denen aus der Dienstort unter Benützung eines Massenbeförderungsmittels innerhalb einer Fahrzeit von einer Stunde erreicht werden kann. In diesen Fällen werden Reisekosten vergütet.
Der Anspruch auf </t>
        </r>
        <r>
          <rPr>
            <b/>
            <sz val="10"/>
            <color indexed="81"/>
            <rFont val="Tahoma"/>
            <family val="2"/>
          </rPr>
          <t>Nächtigungsgebühr entfällt</t>
        </r>
        <r>
          <rPr>
            <sz val="10"/>
            <color indexed="81"/>
            <rFont val="Tahoma"/>
            <family val="2"/>
          </rPr>
          <t>, wenn der Dienstgeber eine angemessene Unterkunft in einem gewerblichen Beherbergungsbetrieb unentgeltlich beistellt. Die beigestellte Unterkunft ist in Anspruch zu nehmen.</t>
        </r>
      </text>
    </comment>
    <comment ref="B18" authorId="2" shapeId="0" xr:uid="{00000000-0006-0000-0000-000015000000}">
      <text>
        <r>
          <rPr>
            <sz val="10"/>
            <color indexed="81"/>
            <rFont val="Tahoma"/>
            <family val="2"/>
          </rPr>
          <t>Hier muss nur dann ein Datum stehen, wenn die Reise an einem anderen Tag endet, als sie beginnt. Dieses Datum darf nicht vor dem Beginn liegen.</t>
        </r>
      </text>
    </comment>
    <comment ref="B36" authorId="1" shapeId="0" xr:uid="{00000000-0006-0000-0000-000016000000}">
      <text>
        <r>
          <rPr>
            <sz val="10"/>
            <color indexed="81"/>
            <rFont val="Tahoma"/>
            <family val="2"/>
          </rPr>
          <t>entsprechende Option wählen und im Fall Routenplaner auch angeben welcher.</t>
        </r>
      </text>
    </comment>
    <comment ref="A37" authorId="1" shapeId="0" xr:uid="{00000000-0006-0000-0000-000017000000}">
      <text>
        <r>
          <rPr>
            <sz val="8"/>
            <color indexed="81"/>
            <rFont val="Tahoma"/>
            <family val="2"/>
          </rPr>
          <t>Zutreffendes durch Anklicken aktivieren</t>
        </r>
      </text>
    </comment>
    <comment ref="C37" authorId="1" shapeId="0" xr:uid="{00000000-0006-0000-0000-000018000000}">
      <text>
        <r>
          <rPr>
            <sz val="9"/>
            <color rgb="FF000000"/>
            <rFont val="Tahoma"/>
            <family val="2"/>
          </rPr>
          <t>Zutreffendes durch Anklicken aktivieren</t>
        </r>
      </text>
    </comment>
    <comment ref="E37" authorId="1" shapeId="0" xr:uid="{00000000-0006-0000-0000-000019000000}">
      <text>
        <r>
          <rPr>
            <sz val="10"/>
            <color indexed="81"/>
            <rFont val="Tahoma"/>
            <family val="2"/>
          </rPr>
          <t>Verwendeten Routenplaner angeben z. B. Google</t>
        </r>
      </text>
    </comment>
    <comment ref="A38" authorId="1" shapeId="0" xr:uid="{00000000-0006-0000-0000-00001A000000}">
      <text>
        <r>
          <rPr>
            <sz val="10"/>
            <color rgb="FF000000"/>
            <rFont val="Tahoma"/>
            <family val="2"/>
          </rPr>
          <t xml:space="preserve">z. B. Gründe, warum nicht die kürzeste Strecke gefahren wurde (Stau, Umleitung etc.) usw.
</t>
        </r>
        <r>
          <rPr>
            <b/>
            <sz val="10"/>
            <color rgb="FF000000"/>
            <rFont val="Tahoma"/>
            <family val="2"/>
          </rPr>
          <t>Bei Mitbeförderung:</t>
        </r>
        <r>
          <rPr>
            <sz val="10"/>
            <color rgb="FF000000"/>
            <rFont val="Tahoma"/>
            <family val="2"/>
          </rPr>
          <t xml:space="preserve"> 
Name und Perrsonalnummer der mitbeförderten Person(en)
</t>
        </r>
        <r>
          <rPr>
            <b/>
            <sz val="10"/>
            <color rgb="FF000000"/>
            <rFont val="Tahoma"/>
            <family val="2"/>
          </rPr>
          <t>Hinweis auf gratis Verpflegung</t>
        </r>
        <r>
          <rPr>
            <sz val="10"/>
            <color rgb="FF000000"/>
            <rFont val="Tahoma"/>
            <family val="2"/>
          </rPr>
          <t>.
Zum Eintragen: Doppelklick in Zelle.
Zeilenwechsel mit Tasten Alt + Eingabetaste (Enter)</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Kurt</author>
  </authors>
  <commentList>
    <comment ref="C1" authorId="0" shapeId="0" xr:uid="{00000000-0006-0000-0100-000001000000}">
      <text>
        <r>
          <rPr>
            <b/>
            <sz val="9"/>
            <color indexed="81"/>
            <rFont val="Segoe UI"/>
            <family val="2"/>
          </rPr>
          <t>Kurt:</t>
        </r>
        <r>
          <rPr>
            <sz val="9"/>
            <color indexed="81"/>
            <rFont val="Segoe UI"/>
            <family val="2"/>
          </rPr>
          <t xml:space="preserve">
http://www.office-loesung.de/ftopic68708_0_0_asc.php</t>
        </r>
      </text>
    </comment>
  </commentList>
</comments>
</file>

<file path=xl/sharedStrings.xml><?xml version="1.0" encoding="utf-8"?>
<sst xmlns="http://schemas.openxmlformats.org/spreadsheetml/2006/main" count="127" uniqueCount="113">
  <si>
    <t>Durchführung der Reisebewegung:</t>
  </si>
  <si>
    <t>Wohnadresse</t>
  </si>
  <si>
    <t>Schulstempel und Eingangsdatum</t>
  </si>
  <si>
    <t>Uhrzeit der</t>
  </si>
  <si>
    <t>Reisekosten</t>
  </si>
  <si>
    <t>Tagesgebühr</t>
  </si>
  <si>
    <t>Abfahrt</t>
  </si>
  <si>
    <t>Rückkehr</t>
  </si>
  <si>
    <t>saldierte Rechnungen über Nächtigungskosten</t>
  </si>
  <si>
    <t>ZVA erstellt:</t>
  </si>
  <si>
    <t>Reiseaufträge</t>
  </si>
  <si>
    <t>Ort</t>
  </si>
  <si>
    <t>Datum</t>
  </si>
  <si>
    <t>Familienname, Vorname, Titel</t>
  </si>
  <si>
    <t>Betrag</t>
  </si>
  <si>
    <t xml:space="preserve">Personalnummer: </t>
  </si>
  <si>
    <t>P</t>
  </si>
  <si>
    <t>Bei Verrechnung BEZU:</t>
  </si>
  <si>
    <t>Nachweise Benützung öffentl. Verkehrsmittel</t>
  </si>
  <si>
    <t>Fahrtstrecke</t>
  </si>
  <si>
    <t>ev. Anführung</t>
  </si>
  <si>
    <t>innerstädt. VKM</t>
  </si>
  <si>
    <t>Tage</t>
  </si>
  <si>
    <t>Stunden</t>
  </si>
  <si>
    <t>Unterschrift Rechnungsleger/in</t>
  </si>
  <si>
    <t>Unterschrift Dienststellenleiter/in</t>
  </si>
  <si>
    <t>Bei programmtechnischen oder inhaltlichen Fragen wenden Sie sich bitte an:
Dietmar Stütz, ZA f. Landeslehrer an APS; Telefon: (0732) 718888-101;    E-Mail: dietmar.stuetz@bildung-ooe.gv.at</t>
  </si>
  <si>
    <t>Post Nr.</t>
  </si>
  <si>
    <t>(v. Direktion bzw. Bildungsregion zur Verfügung gestellt)</t>
  </si>
  <si>
    <t>Summe:</t>
  </si>
  <si>
    <t>(Straßenbahn, U-Bahn)</t>
  </si>
  <si>
    <t>Anlagen:</t>
  </si>
  <si>
    <t>bis</t>
  </si>
  <si>
    <t xml:space="preserve">REISERECHNUNG (Landeslehrer/in) für die Zeit von </t>
  </si>
  <si>
    <t>Die Verwendung des Programms ist mit dem Referat Präs4/e (Reisemanagement) abgesprochen. 
Die Einreichung im Dienstweg ist zulässig! Sollten die Formulare nicht angenommen werden, 
ersuchen wir um Rückmeldung.</t>
  </si>
  <si>
    <t>saldierte Belege über Nebenkosten</t>
  </si>
  <si>
    <t>1. Verwendung der Bahnkontokarte</t>
  </si>
  <si>
    <t>Bahn oder Bus Ticket</t>
  </si>
  <si>
    <t>BUKU</t>
  </si>
  <si>
    <t>Tarif1</t>
  </si>
  <si>
    <t>Tarif2</t>
  </si>
  <si>
    <t>Reise1</t>
  </si>
  <si>
    <t>Reise2</t>
  </si>
  <si>
    <t>Reise3</t>
  </si>
  <si>
    <t>Reise4</t>
  </si>
  <si>
    <t>Reise5</t>
  </si>
  <si>
    <t>BetragT1</t>
  </si>
  <si>
    <t>BetragT2</t>
  </si>
  <si>
    <t>selbst</t>
  </si>
  <si>
    <t>Mitfahrer</t>
  </si>
  <si>
    <t>PKW amtliches km Geld</t>
  </si>
  <si>
    <t>BEZU</t>
  </si>
  <si>
    <t>Mitgefahrene Personen</t>
  </si>
  <si>
    <t>Satz</t>
  </si>
  <si>
    <t>mehr als Std.</t>
  </si>
  <si>
    <r>
      <rPr>
        <b/>
        <u/>
        <sz val="10"/>
        <rFont val="Arial"/>
        <family val="2"/>
      </rPr>
      <t>Achtung:</t>
    </r>
    <r>
      <rPr>
        <b/>
        <sz val="10"/>
        <rFont val="Arial"/>
        <family val="2"/>
      </rPr>
      <t xml:space="preserve">
Reiserechnungen können nur bei gleichzeitiger Mitsendung der Veranstaltungsnummer bzw. des Dienstreiseauftrages (zumindest der Dienstreiseauftragsnummer) bearbeitet werden!</t>
    </r>
  </si>
  <si>
    <t>Nächti-gungs-gebühr</t>
  </si>
  <si>
    <t>Neben-kosten</t>
  </si>
  <si>
    <t>Datum der Reise</t>
  </si>
  <si>
    <t>Heute</t>
  </si>
  <si>
    <t>zu spät</t>
  </si>
  <si>
    <t>Gratis Verpflegung</t>
  </si>
  <si>
    <t>Früh</t>
  </si>
  <si>
    <t>Mittag</t>
  </si>
  <si>
    <t>Abend</t>
  </si>
  <si>
    <t>Summe</t>
  </si>
  <si>
    <t>Heimver-rechnung</t>
  </si>
  <si>
    <t>Google Maps</t>
  </si>
  <si>
    <t>% Reduktion Taggeld</t>
  </si>
  <si>
    <r>
      <t>2. Beförderungszuschuss</t>
    </r>
    <r>
      <rPr>
        <b/>
        <sz val="11"/>
        <rFont val="Arial"/>
        <family val="2"/>
      </rPr>
      <t xml:space="preserve"> (BEZU)</t>
    </r>
  </si>
  <si>
    <r>
      <t xml:space="preserve">3. Öffentliche Verkehrsmittel </t>
    </r>
    <r>
      <rPr>
        <b/>
        <sz val="11"/>
        <rFont val="Arial"/>
        <family val="2"/>
      </rPr>
      <t>- außer Pkt. 1</t>
    </r>
    <r>
      <rPr>
        <sz val="11"/>
        <rFont val="Arial"/>
        <family val="2"/>
      </rPr>
      <t xml:space="preserve"> (Belege anschließen)</t>
    </r>
  </si>
  <si>
    <t>4. PKW - amtliches KM-Geld</t>
  </si>
  <si>
    <r>
      <rPr>
        <b/>
        <sz val="10"/>
        <rFont val="Arial"/>
        <family val="2"/>
      </rPr>
      <t>Anmerkungen:</t>
    </r>
    <r>
      <rPr>
        <sz val="10"/>
        <rFont val="Arial"/>
        <family val="2"/>
      </rPr>
      <t xml:space="preserve">
</t>
    </r>
  </si>
  <si>
    <r>
      <rPr>
        <b/>
        <sz val="9"/>
        <rFont val="Arial"/>
        <family val="2"/>
      </rPr>
      <t>Ort, Beginn, Ende und Gegenstand</t>
    </r>
    <r>
      <rPr>
        <sz val="9"/>
        <rFont val="Arial"/>
        <family val="2"/>
      </rPr>
      <t xml:space="preserve">
(bei Fortbildungsveranstaltungen auch
Veranstalter, Kursnummer und
Bezeichnung der Veranstaltung)</t>
    </r>
  </si>
  <si>
    <t>zu spät!</t>
  </si>
  <si>
    <t>Enddatum falsch!</t>
  </si>
  <si>
    <t>Datum eingeben!</t>
  </si>
  <si>
    <t>Zeit eingeben!</t>
  </si>
  <si>
    <t>R1</t>
  </si>
  <si>
    <t>R2</t>
  </si>
  <si>
    <t>R3</t>
  </si>
  <si>
    <t>R4</t>
  </si>
  <si>
    <t>R5</t>
  </si>
  <si>
    <t>Ausgabe</t>
  </si>
  <si>
    <t>Fremde Bildungsregion</t>
  </si>
  <si>
    <t>BetragT0</t>
  </si>
  <si>
    <t>Ausgabe Tagesgebühr und Fehlermeldungen. Vorrang von links nach rechts</t>
  </si>
  <si>
    <t>Reserve</t>
  </si>
  <si>
    <t>Tarif eingeben!</t>
  </si>
  <si>
    <t>gartis Verpflegung 
oder Heimverrechnung</t>
  </si>
  <si>
    <r>
      <rPr>
        <b/>
        <sz val="8"/>
        <rFont val="Arial"/>
        <family val="2"/>
      </rPr>
      <t>Tarif:</t>
    </r>
    <r>
      <rPr>
        <sz val="8"/>
        <rFont val="Arial"/>
        <family val="2"/>
      </rPr>
      <t xml:space="preserve"> 1 oder 2 
0 = fremde Bildungsregion</t>
    </r>
  </si>
  <si>
    <t>Ultimo</t>
  </si>
  <si>
    <t xml:space="preserve">Gesamtsumme: </t>
  </si>
  <si>
    <t>erlaubte Tarife</t>
  </si>
  <si>
    <t xml:space="preserve"> </t>
  </si>
  <si>
    <t>Hilfstabellen</t>
  </si>
  <si>
    <t>NR</t>
  </si>
  <si>
    <t>Warnungen</t>
  </si>
  <si>
    <t>Tagesgebühren Berechnung</t>
  </si>
  <si>
    <t>In den gelb markierten Feldern, kann man Werte ändern, wenn sich die Sätze ändern</t>
  </si>
  <si>
    <t>Warnung</t>
  </si>
  <si>
    <t>Warnungsmeldung</t>
  </si>
  <si>
    <t>Meldungstexte</t>
  </si>
  <si>
    <t>Mindestens eine Reise hätte früher abgerechnet werden müssen! (Eingangstempel der Schule) Im Rahmen des Lohnnsteuerausgleiches kann sie beim Finanzamt dennoch angeführt werden!</t>
  </si>
  <si>
    <r>
      <rPr>
        <b/>
        <sz val="10"/>
        <color rgb="FF00B050"/>
        <rFont val="Arial"/>
        <family val="2"/>
      </rPr>
      <t xml:space="preserve">Achtung! </t>
    </r>
    <r>
      <rPr>
        <sz val="10"/>
        <color rgb="FF00B050"/>
        <rFont val="Arial"/>
        <family val="2"/>
      </rPr>
      <t>Diese Reiserechnung muss bis zum Ende dieses Monats eingereicht werden!</t>
    </r>
  </si>
  <si>
    <t>Vermeidet eine komplexe WENN  Abfrage in der Spalte Tagesgebühr Betrag (RR!N)</t>
  </si>
  <si>
    <t>Musterort</t>
  </si>
  <si>
    <t>Uhrzeit falsch!</t>
  </si>
  <si>
    <t>Ticketpreise (mit Beleg)</t>
  </si>
  <si>
    <t xml:space="preserve">Inner-städtisches Verkehrs-mittel </t>
  </si>
  <si>
    <t>A x B</t>
  </si>
  <si>
    <t>Summiert</t>
  </si>
  <si>
    <t>Version 2.10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</si>
</sst>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quot;€&quot;\ * #,##0.00_-;_-&quot;€&quot;\ * &quot;-&quot;??_-;_-@_-"/>
    <numFmt numFmtId="164" formatCode="_ &quot;€&quot;\ * #,##0.00_ ;_ &quot;€&quot;\ * \-#,##0.00_ ;_ &quot;€&quot;\ * &quot;-&quot;??_ ;_ @_ "/>
    <numFmt numFmtId="165" formatCode="&quot;€&quot;\ #,##0.00"/>
    <numFmt numFmtId="166" formatCode="#,##0.00;[Red]#,##0.00"/>
    <numFmt numFmtId="167" formatCode="#,##0;[Red]#,##0"/>
    <numFmt numFmtId="168" formatCode="_-* #,##0.00\ [$€]_-;\-* #,##0.00\ [$€]_-;_-* &quot;-&quot;??\ [$€]_-;_-@_-"/>
    <numFmt numFmtId="169" formatCode="0;[Red]0"/>
    <numFmt numFmtId="170" formatCode="[$-F400]h:mm:ss\ AM/PM"/>
    <numFmt numFmtId="171" formatCode="hh:mm;@"/>
    <numFmt numFmtId="172" formatCode="0.0"/>
  </numFmts>
  <fonts count="52" x14ac:knownFonts="1">
    <font>
      <sz val="10"/>
      <name val="Arial"/>
    </font>
    <font>
      <b/>
      <sz val="10"/>
      <name val="Arial"/>
      <family val="2"/>
    </font>
    <font>
      <sz val="10"/>
      <name val="Arial"/>
      <family val="2"/>
    </font>
    <font>
      <sz val="8"/>
      <name val="Arial"/>
      <family val="2"/>
    </font>
    <font>
      <sz val="9"/>
      <name val="Arial"/>
      <family val="2"/>
    </font>
    <font>
      <b/>
      <sz val="9"/>
      <name val="Arial"/>
      <family val="2"/>
    </font>
    <font>
      <b/>
      <sz val="16"/>
      <name val="Arial"/>
      <family val="2"/>
    </font>
    <font>
      <sz val="16"/>
      <name val="Arial"/>
      <family val="2"/>
    </font>
    <font>
      <sz val="11"/>
      <name val="Arial"/>
      <family val="2"/>
    </font>
    <font>
      <sz val="10"/>
      <name val="Wingdings"/>
      <charset val="2"/>
    </font>
    <font>
      <b/>
      <sz val="8"/>
      <name val="Arial"/>
      <family val="2"/>
    </font>
    <font>
      <sz val="6"/>
      <name val="Arial"/>
      <family val="2"/>
    </font>
    <font>
      <sz val="8"/>
      <color indexed="81"/>
      <name val="Tahoma"/>
      <family val="2"/>
    </font>
    <font>
      <b/>
      <sz val="7"/>
      <name val="Arial"/>
      <family val="2"/>
    </font>
    <font>
      <b/>
      <sz val="11"/>
      <name val="Arial"/>
      <family val="2"/>
    </font>
    <font>
      <vertAlign val="superscript"/>
      <sz val="7"/>
      <name val="Arial"/>
      <family val="2"/>
    </font>
    <font>
      <sz val="10"/>
      <color theme="0"/>
      <name val="Arial"/>
      <family val="2"/>
    </font>
    <font>
      <b/>
      <sz val="13"/>
      <name val="Arial"/>
      <family val="2"/>
    </font>
    <font>
      <sz val="8"/>
      <color theme="0"/>
      <name val="Arial"/>
      <family val="2"/>
    </font>
    <font>
      <sz val="10"/>
      <color rgb="FFFF0000"/>
      <name val="Arial"/>
      <family val="2"/>
    </font>
    <font>
      <sz val="8"/>
      <color rgb="FFFF0000"/>
      <name val="Arial"/>
      <family val="2"/>
    </font>
    <font>
      <b/>
      <u/>
      <sz val="10"/>
      <name val="Arial"/>
      <family val="2"/>
    </font>
    <font>
      <sz val="9"/>
      <color rgb="FF000000"/>
      <name val="Tahoma"/>
      <family val="2"/>
    </font>
    <font>
      <b/>
      <sz val="14"/>
      <name val="Arial"/>
      <family val="2"/>
    </font>
    <font>
      <sz val="10"/>
      <color rgb="FF000000"/>
      <name val="Arial"/>
      <family val="2"/>
    </font>
    <font>
      <sz val="10"/>
      <name val="Arial"/>
      <family val="2"/>
    </font>
    <font>
      <b/>
      <sz val="10"/>
      <color theme="0"/>
      <name val="Arial"/>
      <family val="2"/>
    </font>
    <font>
      <b/>
      <sz val="10"/>
      <color rgb="FFFF0000"/>
      <name val="Arial"/>
      <family val="2"/>
    </font>
    <font>
      <sz val="4"/>
      <name val="Arial"/>
      <family val="2"/>
    </font>
    <font>
      <sz val="11"/>
      <color theme="1"/>
      <name val="Arial"/>
      <family val="2"/>
    </font>
    <font>
      <sz val="10"/>
      <color rgb="FF00B050"/>
      <name val="Arial"/>
      <family val="2"/>
    </font>
    <font>
      <sz val="8"/>
      <color rgb="FF000000"/>
      <name val="Segoe UI"/>
      <family val="2"/>
    </font>
    <font>
      <u/>
      <sz val="10"/>
      <name val="Arial"/>
      <family val="2"/>
    </font>
    <font>
      <sz val="10"/>
      <color indexed="81"/>
      <name val="Tahoma"/>
      <family val="2"/>
    </font>
    <font>
      <sz val="11"/>
      <color indexed="81"/>
      <name val="Tahoma"/>
      <family val="2"/>
    </font>
    <font>
      <b/>
      <sz val="10"/>
      <color indexed="81"/>
      <name val="Tahoma"/>
      <family val="2"/>
    </font>
    <font>
      <sz val="10"/>
      <color rgb="FF000000"/>
      <name val="Tahoma"/>
      <family val="2"/>
    </font>
    <font>
      <b/>
      <sz val="10"/>
      <color rgb="FF000000"/>
      <name val="Tahoma"/>
      <family val="2"/>
    </font>
    <font>
      <sz val="10"/>
      <color indexed="81"/>
      <name val="Segoe UI"/>
      <family val="2"/>
    </font>
    <font>
      <b/>
      <sz val="10"/>
      <color indexed="81"/>
      <name val="Segoe UI"/>
      <family val="2"/>
    </font>
    <font>
      <vertAlign val="superscript"/>
      <sz val="12"/>
      <name val="Arial"/>
      <family val="2"/>
    </font>
    <font>
      <sz val="9"/>
      <name val="Calibri"/>
      <family val="2"/>
    </font>
    <font>
      <b/>
      <sz val="9"/>
      <color indexed="81"/>
      <name val="Segoe UI"/>
      <family val="2"/>
    </font>
    <font>
      <sz val="7"/>
      <name val="Arial"/>
      <family val="2"/>
    </font>
    <font>
      <sz val="9"/>
      <color indexed="81"/>
      <name val="Segoe UI"/>
      <family val="2"/>
    </font>
    <font>
      <b/>
      <sz val="16"/>
      <color rgb="FFFF0000"/>
      <name val="Arial"/>
      <family val="2"/>
    </font>
    <font>
      <b/>
      <sz val="10"/>
      <color rgb="FFC00000"/>
      <name val="Arial"/>
      <family val="2"/>
    </font>
    <font>
      <sz val="10"/>
      <color rgb="FFC00000"/>
      <name val="Arial"/>
      <family val="2"/>
    </font>
    <font>
      <b/>
      <sz val="10"/>
      <color rgb="FF00B050"/>
      <name val="Arial"/>
      <family val="2"/>
    </font>
    <font>
      <b/>
      <sz val="20"/>
      <name val="Arial"/>
      <family val="2"/>
    </font>
    <font>
      <i/>
      <sz val="10"/>
      <name val="Arial"/>
      <family val="2"/>
    </font>
    <font>
      <sz val="10"/>
      <color rgb="FF0070C0"/>
      <name val="Arial"/>
      <family val="2"/>
    </font>
  </fonts>
  <fills count="12">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s>
  <borders count="5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right/>
      <top/>
      <bottom style="hair">
        <color auto="1"/>
      </bottom>
      <diagonal/>
    </border>
    <border>
      <left/>
      <right style="thin">
        <color auto="1"/>
      </right>
      <top style="thin">
        <color auto="1"/>
      </top>
      <bottom style="hair">
        <color auto="1"/>
      </bottom>
      <diagonal/>
    </border>
    <border>
      <left/>
      <right/>
      <top/>
      <bottom style="medium">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style="hair">
        <color auto="1"/>
      </top>
      <bottom style="thin">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style="medium">
        <color indexed="64"/>
      </top>
      <bottom style="thin">
        <color auto="1"/>
      </bottom>
      <diagonal/>
    </border>
    <border>
      <left style="thin">
        <color auto="1"/>
      </left>
      <right style="thin">
        <color auto="1"/>
      </right>
      <top style="hair">
        <color auto="1"/>
      </top>
      <bottom style="medium">
        <color indexed="64"/>
      </bottom>
      <diagonal/>
    </border>
    <border>
      <left/>
      <right style="medium">
        <color indexed="64"/>
      </right>
      <top style="medium">
        <color indexed="64"/>
      </top>
      <bottom/>
      <diagonal/>
    </border>
  </borders>
  <cellStyleXfs count="3">
    <xf numFmtId="0" fontId="0" fillId="0" borderId="0"/>
    <xf numFmtId="168" fontId="2" fillId="0" borderId="0" applyFont="0" applyFill="0" applyBorder="0" applyAlignment="0" applyProtection="0"/>
    <xf numFmtId="164" fontId="25" fillId="0" borderId="0" applyFont="0" applyFill="0" applyBorder="0" applyAlignment="0" applyProtection="0"/>
  </cellStyleXfs>
  <cellXfs count="335">
    <xf numFmtId="0" fontId="0" fillId="0" borderId="0" xfId="0"/>
    <xf numFmtId="0" fontId="3" fillId="0" borderId="0" xfId="0" applyFont="1"/>
    <xf numFmtId="0" fontId="4" fillId="0" borderId="0" xfId="0" applyFont="1"/>
    <xf numFmtId="0" fontId="3" fillId="0" borderId="0" xfId="0" applyFont="1" applyAlignment="1">
      <alignment horizontal="left"/>
    </xf>
    <xf numFmtId="0" fontId="2" fillId="0" borderId="0" xfId="0" applyFont="1" applyAlignment="1">
      <alignment horizontal="left"/>
    </xf>
    <xf numFmtId="0" fontId="3" fillId="0" borderId="0" xfId="0" applyFont="1" applyAlignment="1" applyProtection="1">
      <alignment horizontal="left" vertical="top"/>
      <protection locked="0"/>
    </xf>
    <xf numFmtId="0" fontId="18" fillId="0" borderId="0" xfId="0" applyFont="1" applyAlignment="1" applyProtection="1">
      <alignment wrapText="1"/>
      <protection hidden="1"/>
    </xf>
    <xf numFmtId="164" fontId="0" fillId="4" borderId="3" xfId="2" applyFont="1" applyFill="1" applyBorder="1" applyAlignment="1" applyProtection="1">
      <alignment horizontal="center"/>
      <protection locked="0"/>
    </xf>
    <xf numFmtId="0" fontId="16" fillId="0" borderId="0" xfId="0" applyFont="1" applyProtection="1">
      <protection locked="0" hidden="1"/>
    </xf>
    <xf numFmtId="0" fontId="3" fillId="0" borderId="0" xfId="0" applyFont="1" applyAlignment="1">
      <alignment horizontal="center"/>
    </xf>
    <xf numFmtId="0" fontId="3" fillId="0" borderId="0" xfId="0" applyFont="1" applyAlignment="1">
      <alignment horizontal="left" vertical="top"/>
    </xf>
    <xf numFmtId="0" fontId="18" fillId="0" borderId="0" xfId="0" applyFont="1"/>
    <xf numFmtId="0" fontId="16" fillId="0" borderId="0" xfId="0" applyFont="1"/>
    <xf numFmtId="0" fontId="2" fillId="4" borderId="0" xfId="0" applyFont="1" applyFill="1"/>
    <xf numFmtId="0" fontId="2" fillId="0" borderId="0" xfId="0" applyFont="1"/>
    <xf numFmtId="0" fontId="18" fillId="0" borderId="0" xfId="0" applyFont="1" applyAlignment="1" applyProtection="1">
      <alignment horizontal="left" vertical="top"/>
      <protection locked="0"/>
    </xf>
    <xf numFmtId="0" fontId="3" fillId="0" borderId="0" xfId="0" applyFont="1" applyAlignment="1" applyProtection="1">
      <alignment horizontal="left" vertical="center"/>
      <protection locked="0"/>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14" fontId="1" fillId="0" borderId="0" xfId="0" applyNumberFormat="1"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right" vertical="center" wrapText="1"/>
    </xf>
    <xf numFmtId="0" fontId="18" fillId="0" borderId="0" xfId="0" applyFont="1" applyAlignment="1">
      <alignment wrapText="1"/>
    </xf>
    <xf numFmtId="0" fontId="8" fillId="0" borderId="0" xfId="0" applyFont="1"/>
    <xf numFmtId="0" fontId="9" fillId="0" borderId="0" xfId="0" applyFont="1" applyAlignment="1">
      <alignment horizontal="right"/>
    </xf>
    <xf numFmtId="0" fontId="15" fillId="0" borderId="0" xfId="0" applyFont="1" applyAlignment="1">
      <alignment horizontal="center" vertical="top"/>
    </xf>
    <xf numFmtId="0" fontId="0" fillId="0" borderId="1" xfId="0" applyBorder="1"/>
    <xf numFmtId="167" fontId="0" fillId="0" borderId="0" xfId="0" applyNumberFormat="1"/>
    <xf numFmtId="0" fontId="11" fillId="0" borderId="0" xfId="0" applyFont="1"/>
    <xf numFmtId="0" fontId="19" fillId="0" borderId="0" xfId="0" applyFont="1" applyProtection="1">
      <protection hidden="1"/>
    </xf>
    <xf numFmtId="0" fontId="4" fillId="0" borderId="0" xfId="0" applyFont="1" applyAlignment="1">
      <alignment horizontal="center"/>
    </xf>
    <xf numFmtId="0" fontId="10" fillId="0" borderId="0" xfId="0" applyFont="1"/>
    <xf numFmtId="0" fontId="13" fillId="2" borderId="8" xfId="0" applyFont="1" applyFill="1" applyBorder="1" applyAlignment="1">
      <alignment horizontal="center" vertical="center" wrapText="1"/>
    </xf>
    <xf numFmtId="0" fontId="5" fillId="2" borderId="8" xfId="0" applyFont="1" applyFill="1" applyBorder="1" applyAlignment="1">
      <alignment horizontal="center"/>
    </xf>
    <xf numFmtId="0" fontId="3" fillId="2" borderId="18" xfId="0" applyFont="1" applyFill="1" applyBorder="1"/>
    <xf numFmtId="0" fontId="3" fillId="2" borderId="16" xfId="0" applyFont="1" applyFill="1" applyBorder="1"/>
    <xf numFmtId="0" fontId="19" fillId="0" borderId="0" xfId="0" applyFont="1"/>
    <xf numFmtId="0" fontId="20" fillId="0" borderId="0" xfId="0" applyFont="1" applyAlignment="1">
      <alignment wrapText="1"/>
    </xf>
    <xf numFmtId="164" fontId="3" fillId="0" borderId="0" xfId="0" applyNumberFormat="1" applyFont="1"/>
    <xf numFmtId="165" fontId="3" fillId="0" borderId="0" xfId="0" applyNumberFormat="1" applyFont="1"/>
    <xf numFmtId="0" fontId="20" fillId="0" borderId="0" xfId="0" applyFont="1"/>
    <xf numFmtId="0" fontId="1" fillId="0" borderId="0" xfId="0" applyFont="1" applyAlignment="1">
      <alignment vertical="top"/>
    </xf>
    <xf numFmtId="164" fontId="0" fillId="4" borderId="3" xfId="2" applyFont="1" applyFill="1" applyBorder="1" applyAlignment="1" applyProtection="1">
      <alignment horizontal="right" vertical="center"/>
      <protection locked="0"/>
    </xf>
    <xf numFmtId="0" fontId="0" fillId="0" borderId="0" xfId="0" applyAlignment="1">
      <alignment horizontal="left" vertical="center"/>
    </xf>
    <xf numFmtId="0" fontId="27" fillId="0" borderId="0" xfId="0" applyFont="1"/>
    <xf numFmtId="0" fontId="2" fillId="0" borderId="0" xfId="0" applyFont="1" applyAlignment="1">
      <alignment horizontal="left" vertical="center"/>
    </xf>
    <xf numFmtId="0" fontId="2" fillId="0" borderId="3" xfId="0" applyFont="1" applyBorder="1"/>
    <xf numFmtId="0" fontId="0" fillId="0" borderId="3" xfId="0" applyBorder="1" applyAlignment="1">
      <alignment horizontal="right"/>
    </xf>
    <xf numFmtId="0" fontId="0" fillId="0" borderId="3" xfId="0" applyBorder="1" applyAlignment="1">
      <alignment horizontal="right" vertical="center"/>
    </xf>
    <xf numFmtId="0" fontId="0" fillId="0" borderId="0" xfId="0" applyAlignment="1">
      <alignment horizontal="center"/>
    </xf>
    <xf numFmtId="165" fontId="0" fillId="0" borderId="0" xfId="0" applyNumberFormat="1" applyAlignment="1">
      <alignment horizontal="center"/>
    </xf>
    <xf numFmtId="0" fontId="2" fillId="0" borderId="3" xfId="0" applyFont="1" applyBorder="1" applyAlignment="1">
      <alignment horizontal="right" vertical="center"/>
    </xf>
    <xf numFmtId="0" fontId="27" fillId="0" borderId="0" xfId="0" applyFont="1" applyAlignment="1">
      <alignment horizontal="left" vertical="center"/>
    </xf>
    <xf numFmtId="21" fontId="0" fillId="0" borderId="3" xfId="0" applyNumberFormat="1" applyBorder="1" applyAlignment="1">
      <alignment horizontal="center"/>
    </xf>
    <xf numFmtId="46" fontId="0" fillId="0" borderId="0" xfId="0" applyNumberFormat="1" applyAlignment="1">
      <alignment horizontal="center"/>
    </xf>
    <xf numFmtId="164" fontId="0" fillId="0" borderId="0" xfId="2" applyFont="1" applyFill="1" applyBorder="1" applyAlignment="1" applyProtection="1">
      <alignment horizontal="center"/>
    </xf>
    <xf numFmtId="0" fontId="28" fillId="0" borderId="0" xfId="0" applyFont="1" applyAlignment="1">
      <alignment horizontal="right"/>
    </xf>
    <xf numFmtId="0" fontId="0" fillId="0" borderId="3" xfId="0" applyBorder="1"/>
    <xf numFmtId="164" fontId="0" fillId="4" borderId="3" xfId="2" applyFont="1" applyFill="1" applyBorder="1" applyAlignment="1" applyProtection="1">
      <alignment horizontal="right"/>
    </xf>
    <xf numFmtId="2" fontId="0" fillId="0" borderId="0" xfId="0" applyNumberFormat="1"/>
    <xf numFmtId="2" fontId="0" fillId="4" borderId="3" xfId="0" applyNumberFormat="1" applyFill="1" applyBorder="1" applyAlignment="1" applyProtection="1">
      <alignment horizontal="center"/>
      <protection locked="0"/>
    </xf>
    <xf numFmtId="0" fontId="32" fillId="0" borderId="0" xfId="0" applyFont="1"/>
    <xf numFmtId="0" fontId="2" fillId="0" borderId="1" xfId="0" applyFont="1" applyBorder="1" applyProtection="1">
      <protection locked="0"/>
    </xf>
    <xf numFmtId="0" fontId="2" fillId="0" borderId="15" xfId="0" applyFont="1" applyBorder="1" applyProtection="1">
      <protection locked="0"/>
    </xf>
    <xf numFmtId="0" fontId="14" fillId="0" borderId="0" xfId="0" applyFont="1"/>
    <xf numFmtId="0" fontId="8" fillId="0" borderId="0" xfId="0" applyFont="1" applyAlignment="1" applyProtection="1">
      <alignment horizontal="center"/>
      <protection hidden="1"/>
    </xf>
    <xf numFmtId="0" fontId="4" fillId="0" borderId="0" xfId="0" applyFont="1" applyAlignment="1">
      <alignment horizontal="center" vertical="top"/>
    </xf>
    <xf numFmtId="0" fontId="13" fillId="2" borderId="27" xfId="0" applyFont="1" applyFill="1" applyBorder="1" applyAlignment="1">
      <alignment horizontal="center" vertical="center" wrapText="1"/>
    </xf>
    <xf numFmtId="0" fontId="3" fillId="2" borderId="20" xfId="0" applyFont="1" applyFill="1" applyBorder="1"/>
    <xf numFmtId="0" fontId="5" fillId="2" borderId="26" xfId="0" applyFont="1" applyFill="1" applyBorder="1" applyAlignment="1">
      <alignment horizontal="centerContinuous"/>
    </xf>
    <xf numFmtId="0" fontId="5" fillId="2" borderId="25" xfId="0" applyFont="1" applyFill="1" applyBorder="1" applyAlignment="1">
      <alignment wrapText="1"/>
    </xf>
    <xf numFmtId="0" fontId="4" fillId="2" borderId="7" xfId="0" applyFont="1" applyFill="1" applyBorder="1"/>
    <xf numFmtId="0" fontId="4" fillId="2" borderId="21" xfId="0" applyFont="1" applyFill="1" applyBorder="1"/>
    <xf numFmtId="0" fontId="2" fillId="0" borderId="17" xfId="0" applyFont="1" applyBorder="1" applyAlignment="1">
      <alignment horizontal="right" vertical="center"/>
    </xf>
    <xf numFmtId="14" fontId="14" fillId="0" borderId="1" xfId="0" applyNumberFormat="1" applyFont="1" applyBorder="1" applyAlignment="1">
      <alignment horizontal="center" vertical="center"/>
    </xf>
    <xf numFmtId="0" fontId="0" fillId="4" borderId="3" xfId="0" applyFill="1" applyBorder="1" applyAlignment="1">
      <alignment horizontal="left" vertical="center"/>
    </xf>
    <xf numFmtId="0" fontId="0" fillId="0" borderId="0" xfId="0" applyAlignment="1">
      <alignment wrapText="1"/>
    </xf>
    <xf numFmtId="0" fontId="41" fillId="6" borderId="3" xfId="0" applyFont="1" applyFill="1" applyBorder="1"/>
    <xf numFmtId="0" fontId="41" fillId="6" borderId="3" xfId="0" applyFont="1" applyFill="1" applyBorder="1" applyAlignment="1">
      <alignment vertical="center"/>
    </xf>
    <xf numFmtId="0" fontId="4" fillId="0" borderId="3" xfId="0" applyFont="1" applyBorder="1" applyAlignment="1">
      <alignment wrapText="1"/>
    </xf>
    <xf numFmtId="164" fontId="4" fillId="0" borderId="3" xfId="0" applyNumberFormat="1" applyFont="1" applyBorder="1" applyAlignment="1">
      <alignment wrapText="1"/>
    </xf>
    <xf numFmtId="0" fontId="0" fillId="0" borderId="4" xfId="0" applyBorder="1"/>
    <xf numFmtId="0" fontId="41" fillId="6" borderId="4" xfId="0" applyFont="1" applyFill="1" applyBorder="1"/>
    <xf numFmtId="164" fontId="4" fillId="0" borderId="4" xfId="0" applyNumberFormat="1" applyFont="1" applyBorder="1" applyAlignment="1">
      <alignment wrapText="1"/>
    </xf>
    <xf numFmtId="165" fontId="4" fillId="0" borderId="3" xfId="0" applyNumberFormat="1" applyFont="1" applyBorder="1" applyAlignment="1">
      <alignment wrapText="1"/>
    </xf>
    <xf numFmtId="0" fontId="2" fillId="0" borderId="3" xfId="0" applyFont="1" applyBorder="1" applyAlignment="1">
      <alignment horizontal="left" vertical="center" wrapText="1"/>
    </xf>
    <xf numFmtId="0" fontId="11" fillId="0" borderId="3" xfId="0" applyFont="1" applyBorder="1" applyAlignment="1">
      <alignment wrapText="1"/>
    </xf>
    <xf numFmtId="0" fontId="3" fillId="0" borderId="0" xfId="0" applyFont="1" applyAlignment="1" applyProtection="1">
      <alignment horizontal="center"/>
      <protection locked="0"/>
    </xf>
    <xf numFmtId="0" fontId="19" fillId="0" borderId="0" xfId="0" applyFont="1" applyAlignment="1">
      <alignment vertical="center"/>
    </xf>
    <xf numFmtId="164" fontId="2" fillId="0" borderId="0" xfId="2" applyFont="1" applyBorder="1" applyAlignment="1" applyProtection="1">
      <alignment horizontal="center" vertical="center"/>
      <protection hidden="1"/>
    </xf>
    <xf numFmtId="166" fontId="17" fillId="0" borderId="0" xfId="0" applyNumberFormat="1" applyFont="1" applyAlignment="1" applyProtection="1">
      <alignment vertical="center"/>
      <protection hidden="1"/>
    </xf>
    <xf numFmtId="2" fontId="14" fillId="0" borderId="38" xfId="0" applyNumberFormat="1" applyFont="1" applyBorder="1" applyAlignment="1">
      <alignment horizontal="center" vertical="center"/>
    </xf>
    <xf numFmtId="2" fontId="14" fillId="0" borderId="7" xfId="0" applyNumberFormat="1" applyFont="1" applyBorder="1" applyAlignment="1">
      <alignment horizontal="center" vertical="center"/>
    </xf>
    <xf numFmtId="2" fontId="14" fillId="0" borderId="16" xfId="0" applyNumberFormat="1" applyFont="1" applyBorder="1" applyAlignment="1">
      <alignment horizontal="center" vertical="center"/>
    </xf>
    <xf numFmtId="2" fontId="8" fillId="0" borderId="1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21" xfId="0" applyNumberFormat="1" applyFont="1" applyBorder="1" applyAlignment="1">
      <alignment horizontal="center" vertical="center"/>
    </xf>
    <xf numFmtId="1" fontId="8" fillId="0" borderId="38" xfId="0" applyNumberFormat="1" applyFont="1" applyBorder="1" applyAlignment="1" applyProtection="1">
      <alignment horizontal="center" vertical="center"/>
      <protection locked="0"/>
    </xf>
    <xf numFmtId="1" fontId="8" fillId="0" borderId="7" xfId="0" applyNumberFormat="1" applyFont="1" applyBorder="1" applyAlignment="1" applyProtection="1">
      <alignment horizontal="center" vertical="center"/>
      <protection locked="0"/>
    </xf>
    <xf numFmtId="1" fontId="8" fillId="0" borderId="16" xfId="0" applyNumberFormat="1" applyFont="1" applyBorder="1" applyAlignment="1" applyProtection="1">
      <alignment horizontal="center" vertical="center"/>
      <protection locked="0"/>
    </xf>
    <xf numFmtId="1" fontId="8" fillId="0" borderId="21" xfId="0" applyNumberFormat="1" applyFont="1" applyBorder="1" applyAlignment="1" applyProtection="1">
      <alignment horizontal="center" vertical="center"/>
      <protection locked="0"/>
    </xf>
    <xf numFmtId="2" fontId="14" fillId="0" borderId="40" xfId="2" applyNumberFormat="1" applyFont="1" applyBorder="1" applyAlignment="1" applyProtection="1">
      <alignment horizontal="center" vertical="center"/>
      <protection hidden="1"/>
    </xf>
    <xf numFmtId="166" fontId="26" fillId="0" borderId="41" xfId="0" applyNumberFormat="1" applyFont="1" applyBorder="1" applyAlignment="1">
      <alignment horizontal="center" vertical="center"/>
    </xf>
    <xf numFmtId="14" fontId="2" fillId="0" borderId="8" xfId="0" applyNumberFormat="1" applyFont="1" applyBorder="1" applyAlignment="1" applyProtection="1">
      <alignment horizontal="center" vertical="center"/>
      <protection locked="0"/>
    </xf>
    <xf numFmtId="14" fontId="2" fillId="0" borderId="2" xfId="0" applyNumberFormat="1" applyFont="1" applyBorder="1" applyAlignment="1" applyProtection="1">
      <alignment horizontal="center" vertical="center"/>
      <protection locked="0"/>
    </xf>
    <xf numFmtId="14" fontId="2" fillId="0" borderId="21" xfId="0" applyNumberFormat="1" applyFont="1" applyBorder="1" applyAlignment="1" applyProtection="1">
      <alignment horizontal="center" vertical="center"/>
      <protection locked="0"/>
    </xf>
    <xf numFmtId="2" fontId="8" fillId="0" borderId="38" xfId="0" applyNumberFormat="1" applyFont="1" applyBorder="1" applyAlignment="1">
      <alignment horizontal="center" vertical="center"/>
    </xf>
    <xf numFmtId="2" fontId="8" fillId="0" borderId="48" xfId="0" applyNumberFormat="1" applyFont="1" applyBorder="1" applyAlignment="1">
      <alignment horizontal="center" vertical="center"/>
    </xf>
    <xf numFmtId="2" fontId="8" fillId="0" borderId="47" xfId="0" applyNumberFormat="1" applyFont="1" applyBorder="1" applyAlignment="1">
      <alignment horizontal="center" vertical="center"/>
    </xf>
    <xf numFmtId="2" fontId="8" fillId="0" borderId="49" xfId="0" applyNumberFormat="1" applyFont="1" applyBorder="1" applyAlignment="1">
      <alignment horizontal="center" vertical="center"/>
    </xf>
    <xf numFmtId="2" fontId="8" fillId="0" borderId="57" xfId="0" applyNumberFormat="1" applyFont="1" applyBorder="1" applyAlignment="1">
      <alignment horizontal="center" vertical="center"/>
    </xf>
    <xf numFmtId="0" fontId="5" fillId="2" borderId="30" xfId="0" applyFont="1" applyFill="1" applyBorder="1" applyAlignment="1">
      <alignment horizontal="centerContinuous"/>
    </xf>
    <xf numFmtId="2" fontId="2" fillId="4" borderId="4" xfId="0" applyNumberFormat="1" applyFont="1" applyFill="1" applyBorder="1" applyAlignment="1" applyProtection="1">
      <alignment horizontal="center"/>
      <protection locked="0"/>
    </xf>
    <xf numFmtId="2" fontId="0" fillId="5" borderId="45" xfId="0" applyNumberFormat="1" applyFill="1" applyBorder="1" applyAlignment="1">
      <alignment horizontal="center" wrapText="1"/>
    </xf>
    <xf numFmtId="2" fontId="0" fillId="0" borderId="45" xfId="0" applyNumberFormat="1" applyBorder="1" applyAlignment="1">
      <alignment horizontal="center" wrapText="1"/>
    </xf>
    <xf numFmtId="2" fontId="3" fillId="0" borderId="46" xfId="0" applyNumberFormat="1" applyFont="1" applyBorder="1" applyAlignment="1">
      <alignment horizontal="center"/>
    </xf>
    <xf numFmtId="0" fontId="1" fillId="5" borderId="44" xfId="0" applyFont="1" applyFill="1" applyBorder="1" applyAlignment="1">
      <alignment horizontal="center"/>
    </xf>
    <xf numFmtId="0" fontId="2" fillId="0" borderId="3" xfId="0" applyFont="1" applyBorder="1" applyAlignment="1">
      <alignment horizontal="center" wrapText="1"/>
    </xf>
    <xf numFmtId="164" fontId="0" fillId="0" borderId="0" xfId="0" applyNumberFormat="1"/>
    <xf numFmtId="0" fontId="45" fillId="0" borderId="0" xfId="0" applyFont="1"/>
    <xf numFmtId="0" fontId="2" fillId="0" borderId="3" xfId="0" applyFont="1" applyBorder="1" applyAlignment="1">
      <alignment horizontal="center"/>
    </xf>
    <xf numFmtId="0" fontId="2" fillId="0" borderId="4" xfId="0" applyFont="1" applyBorder="1" applyAlignment="1">
      <alignment horizontal="center"/>
    </xf>
    <xf numFmtId="0" fontId="0" fillId="0" borderId="0" xfId="0" applyAlignment="1">
      <alignment horizontal="left"/>
    </xf>
    <xf numFmtId="0" fontId="0" fillId="0" borderId="10" xfId="0" applyBorder="1"/>
    <xf numFmtId="0" fontId="0" fillId="0" borderId="10" xfId="0" applyBorder="1" applyAlignment="1">
      <alignment horizontal="right"/>
    </xf>
    <xf numFmtId="0" fontId="0" fillId="0" borderId="10" xfId="0" applyBorder="1" applyAlignment="1">
      <alignment horizontal="right" wrapText="1"/>
    </xf>
    <xf numFmtId="0" fontId="2" fillId="0" borderId="10" xfId="0" applyFont="1" applyBorder="1" applyAlignment="1">
      <alignment horizontal="right"/>
    </xf>
    <xf numFmtId="14" fontId="0" fillId="0" borderId="0" xfId="0" applyNumberFormat="1"/>
    <xf numFmtId="14" fontId="2" fillId="0" borderId="0" xfId="0" applyNumberFormat="1" applyFont="1"/>
    <xf numFmtId="0" fontId="30" fillId="7" borderId="3" xfId="0" applyFont="1" applyFill="1" applyBorder="1" applyAlignment="1">
      <alignment horizontal="left" vertical="center"/>
    </xf>
    <xf numFmtId="0" fontId="30" fillId="7" borderId="3" xfId="0" applyFont="1" applyFill="1" applyBorder="1" applyAlignment="1">
      <alignment horizontal="center" vertical="center"/>
    </xf>
    <xf numFmtId="2" fontId="30" fillId="7" borderId="3" xfId="0" applyNumberFormat="1" applyFont="1" applyFill="1" applyBorder="1" applyAlignment="1">
      <alignment horizontal="center" vertical="center"/>
    </xf>
    <xf numFmtId="0" fontId="2" fillId="8" borderId="10" xfId="0" applyFont="1" applyFill="1" applyBorder="1" applyAlignment="1">
      <alignment horizontal="left"/>
    </xf>
    <xf numFmtId="0" fontId="2" fillId="8" borderId="3" xfId="0" applyFont="1" applyFill="1" applyBorder="1" applyAlignment="1">
      <alignment horizontal="center"/>
    </xf>
    <xf numFmtId="165" fontId="2" fillId="8" borderId="10" xfId="0" applyNumberFormat="1" applyFont="1" applyFill="1" applyBorder="1" applyAlignment="1">
      <alignment horizontal="center"/>
    </xf>
    <xf numFmtId="172" fontId="0" fillId="8" borderId="3" xfId="0" applyNumberFormat="1" applyFill="1" applyBorder="1" applyAlignment="1">
      <alignment horizontal="center"/>
    </xf>
    <xf numFmtId="170" fontId="0" fillId="8" borderId="3" xfId="0" applyNumberFormat="1" applyFill="1" applyBorder="1" applyAlignment="1">
      <alignment horizontal="center"/>
    </xf>
    <xf numFmtId="164" fontId="0" fillId="8" borderId="3" xfId="2" applyFont="1" applyFill="1" applyBorder="1" applyAlignment="1" applyProtection="1">
      <alignment horizontal="right"/>
    </xf>
    <xf numFmtId="172" fontId="16" fillId="8" borderId="3" xfId="0" applyNumberFormat="1" applyFont="1" applyFill="1" applyBorder="1" applyAlignment="1">
      <alignment horizontal="center"/>
    </xf>
    <xf numFmtId="170" fontId="16" fillId="8" borderId="3" xfId="0" applyNumberFormat="1" applyFont="1" applyFill="1" applyBorder="1" applyAlignment="1">
      <alignment horizontal="center"/>
    </xf>
    <xf numFmtId="0" fontId="0" fillId="9" borderId="3" xfId="0" applyFill="1" applyBorder="1"/>
    <xf numFmtId="14" fontId="0" fillId="9" borderId="3" xfId="0" applyNumberFormat="1" applyFill="1" applyBorder="1"/>
    <xf numFmtId="0" fontId="27" fillId="8" borderId="4" xfId="0" applyFont="1" applyFill="1" applyBorder="1"/>
    <xf numFmtId="0" fontId="0" fillId="8" borderId="15" xfId="0" applyFill="1" applyBorder="1" applyAlignment="1">
      <alignment horizontal="center"/>
    </xf>
    <xf numFmtId="49" fontId="2" fillId="8" borderId="15" xfId="0" applyNumberFormat="1" applyFont="1" applyFill="1" applyBorder="1" applyAlignment="1">
      <alignment horizontal="center"/>
    </xf>
    <xf numFmtId="49" fontId="0" fillId="8" borderId="15" xfId="0" applyNumberFormat="1" applyFill="1" applyBorder="1" applyAlignment="1">
      <alignment horizontal="center"/>
    </xf>
    <xf numFmtId="0" fontId="0" fillId="8" borderId="15" xfId="0" applyFill="1" applyBorder="1"/>
    <xf numFmtId="0" fontId="0" fillId="0" borderId="9" xfId="0" applyBorder="1"/>
    <xf numFmtId="0" fontId="0" fillId="0" borderId="12" xfId="0" applyBorder="1"/>
    <xf numFmtId="0" fontId="27" fillId="7" borderId="4" xfId="0" applyFont="1" applyFill="1" applyBorder="1"/>
    <xf numFmtId="0" fontId="0" fillId="7" borderId="15" xfId="0" applyFill="1" applyBorder="1"/>
    <xf numFmtId="0" fontId="2" fillId="7" borderId="15" xfId="0" applyFont="1" applyFill="1" applyBorder="1"/>
    <xf numFmtId="0" fontId="0" fillId="7" borderId="10" xfId="0" applyFill="1" applyBorder="1"/>
    <xf numFmtId="0" fontId="2" fillId="9" borderId="3" xfId="0" applyFont="1" applyFill="1" applyBorder="1" applyAlignment="1">
      <alignment horizontal="center" vertical="center"/>
    </xf>
    <xf numFmtId="0" fontId="0" fillId="9" borderId="15" xfId="0" applyFill="1" applyBorder="1"/>
    <xf numFmtId="0" fontId="0" fillId="9" borderId="10" xfId="0" applyFill="1" applyBorder="1"/>
    <xf numFmtId="0" fontId="46" fillId="9" borderId="4" xfId="0" applyFont="1" applyFill="1" applyBorder="1"/>
    <xf numFmtId="0" fontId="46" fillId="9" borderId="10" xfId="0" applyFont="1" applyFill="1" applyBorder="1"/>
    <xf numFmtId="0" fontId="30" fillId="9" borderId="3" xfId="0" applyFont="1" applyFill="1" applyBorder="1" applyAlignment="1">
      <alignment horizontal="center"/>
    </xf>
    <xf numFmtId="0" fontId="46" fillId="9" borderId="3" xfId="0" applyFont="1" applyFill="1" applyBorder="1" applyAlignment="1">
      <alignment horizontal="left" vertical="center"/>
    </xf>
    <xf numFmtId="0" fontId="48" fillId="9" borderId="3" xfId="0" applyFont="1" applyFill="1" applyBorder="1" applyAlignment="1">
      <alignment horizontal="center" vertical="center"/>
    </xf>
    <xf numFmtId="0" fontId="49" fillId="0" borderId="0" xfId="0" applyFont="1" applyAlignment="1">
      <alignment horizontal="right" vertical="center"/>
    </xf>
    <xf numFmtId="0" fontId="40" fillId="0" borderId="9" xfId="0" applyFont="1" applyBorder="1" applyAlignment="1">
      <alignment vertical="top"/>
    </xf>
    <xf numFmtId="0" fontId="26" fillId="0" borderId="0" xfId="0" applyFont="1"/>
    <xf numFmtId="168" fontId="17" fillId="0" borderId="0" xfId="1" applyFont="1" applyFill="1" applyBorder="1" applyAlignment="1" applyProtection="1">
      <alignment horizontal="right" vertical="center"/>
    </xf>
    <xf numFmtId="165" fontId="17" fillId="0" borderId="0" xfId="0" applyNumberFormat="1" applyFont="1" applyAlignment="1" applyProtection="1">
      <alignment horizontal="center" vertical="center"/>
      <protection hidden="1"/>
    </xf>
    <xf numFmtId="14" fontId="2" fillId="0" borderId="7" xfId="0" applyNumberFormat="1" applyFont="1" applyBorder="1" applyAlignment="1" applyProtection="1">
      <alignment horizontal="center"/>
      <protection locked="0"/>
    </xf>
    <xf numFmtId="0" fontId="46" fillId="9" borderId="2" xfId="0" applyFont="1" applyFill="1" applyBorder="1"/>
    <xf numFmtId="0" fontId="2" fillId="0" borderId="15" xfId="0" applyFont="1" applyBorder="1" applyAlignment="1">
      <alignment horizontal="center"/>
    </xf>
    <xf numFmtId="0" fontId="2" fillId="0" borderId="10" xfId="0" applyFont="1" applyBorder="1" applyAlignment="1">
      <alignment horizontal="center"/>
    </xf>
    <xf numFmtId="0" fontId="47" fillId="0" borderId="0" xfId="0" applyFont="1"/>
    <xf numFmtId="1" fontId="0" fillId="4" borderId="3" xfId="0" applyNumberFormat="1" applyFill="1" applyBorder="1" applyAlignment="1">
      <alignment horizontal="center"/>
    </xf>
    <xf numFmtId="1" fontId="2" fillId="4" borderId="3" xfId="0" applyNumberFormat="1" applyFont="1" applyFill="1" applyBorder="1" applyAlignment="1" applyProtection="1">
      <alignment horizontal="center"/>
      <protection locked="0"/>
    </xf>
    <xf numFmtId="1" fontId="2" fillId="4" borderId="3" xfId="0" applyNumberFormat="1" applyFont="1" applyFill="1" applyBorder="1" applyAlignment="1">
      <alignment horizontal="center"/>
    </xf>
    <xf numFmtId="0" fontId="2" fillId="0" borderId="4" xfId="0" applyFont="1" applyBorder="1" applyAlignment="1">
      <alignment horizontal="left"/>
    </xf>
    <xf numFmtId="21" fontId="0" fillId="0" borderId="0" xfId="0" applyNumberFormat="1" applyAlignment="1">
      <alignment horizontal="center"/>
    </xf>
    <xf numFmtId="164" fontId="0" fillId="0" borderId="0" xfId="2" applyFont="1" applyFill="1" applyBorder="1" applyAlignment="1" applyProtection="1">
      <alignment horizontal="center"/>
      <protection locked="0"/>
    </xf>
    <xf numFmtId="0" fontId="2" fillId="0" borderId="0" xfId="0" applyFont="1" applyAlignment="1">
      <alignment horizontal="center"/>
    </xf>
    <xf numFmtId="0" fontId="2" fillId="4" borderId="3" xfId="0" applyFont="1" applyFill="1" applyBorder="1" applyAlignment="1">
      <alignment horizontal="center"/>
    </xf>
    <xf numFmtId="0" fontId="47" fillId="11" borderId="15" xfId="0" applyFont="1" applyFill="1" applyBorder="1"/>
    <xf numFmtId="0" fontId="47" fillId="11" borderId="10" xfId="0" applyFont="1" applyFill="1" applyBorder="1"/>
    <xf numFmtId="0" fontId="47" fillId="11" borderId="4" xfId="0" applyFont="1" applyFill="1" applyBorder="1"/>
    <xf numFmtId="0" fontId="0" fillId="11" borderId="10" xfId="0" applyFill="1" applyBorder="1"/>
    <xf numFmtId="14" fontId="0" fillId="9" borderId="4" xfId="0" applyNumberFormat="1" applyFill="1" applyBorder="1"/>
    <xf numFmtId="0" fontId="50" fillId="0" borderId="0" xfId="0" applyFont="1"/>
    <xf numFmtId="0" fontId="51" fillId="9" borderId="3" xfId="0" applyFont="1" applyFill="1" applyBorder="1" applyAlignment="1">
      <alignment horizontal="right"/>
    </xf>
    <xf numFmtId="14" fontId="51" fillId="9" borderId="3" xfId="0" applyNumberFormat="1" applyFont="1" applyFill="1" applyBorder="1" applyAlignment="1">
      <alignment horizontal="left"/>
    </xf>
    <xf numFmtId="0" fontId="46" fillId="9" borderId="3" xfId="0" applyFont="1" applyFill="1" applyBorder="1" applyAlignment="1">
      <alignment horizontal="right"/>
    </xf>
    <xf numFmtId="0" fontId="2" fillId="9" borderId="4" xfId="0" applyFont="1" applyFill="1" applyBorder="1" applyAlignment="1">
      <alignment horizontal="left"/>
    </xf>
    <xf numFmtId="0" fontId="48" fillId="9" borderId="3" xfId="0" applyFont="1" applyFill="1" applyBorder="1" applyAlignment="1">
      <alignment horizontal="right" vertical="center"/>
    </xf>
    <xf numFmtId="0" fontId="47" fillId="0" borderId="11" xfId="0" applyFont="1" applyBorder="1"/>
    <xf numFmtId="14" fontId="0" fillId="0" borderId="9" xfId="0" applyNumberFormat="1" applyBorder="1"/>
    <xf numFmtId="0" fontId="16" fillId="0" borderId="6" xfId="0" applyFont="1" applyBorder="1"/>
    <xf numFmtId="0" fontId="30" fillId="0" borderId="13" xfId="0" applyFont="1" applyBorder="1"/>
    <xf numFmtId="14" fontId="0" fillId="0" borderId="1" xfId="0" applyNumberFormat="1" applyBorder="1"/>
    <xf numFmtId="0" fontId="0" fillId="0" borderId="14" xfId="0" applyBorder="1"/>
    <xf numFmtId="164" fontId="0" fillId="0" borderId="0" xfId="2" applyFont="1" applyFill="1" applyBorder="1" applyAlignment="1" applyProtection="1">
      <alignment horizontal="right"/>
    </xf>
    <xf numFmtId="0" fontId="2" fillId="9" borderId="12" xfId="0" applyFont="1" applyFill="1" applyBorder="1"/>
    <xf numFmtId="0" fontId="16" fillId="9" borderId="15" xfId="0" applyFont="1" applyFill="1" applyBorder="1"/>
    <xf numFmtId="14" fontId="0" fillId="9" borderId="10" xfId="0" applyNumberFormat="1" applyFill="1" applyBorder="1"/>
    <xf numFmtId="2" fontId="1" fillId="0" borderId="40" xfId="2" applyNumberFormat="1" applyFont="1" applyBorder="1" applyAlignment="1" applyProtection="1">
      <alignment horizontal="center" vertical="center"/>
      <protection hidden="1"/>
    </xf>
    <xf numFmtId="2" fontId="1" fillId="0" borderId="42" xfId="2" applyNumberFormat="1" applyFont="1" applyBorder="1" applyAlignment="1" applyProtection="1">
      <alignment horizontal="center" vertical="center"/>
      <protection hidden="1"/>
    </xf>
    <xf numFmtId="14" fontId="3" fillId="0" borderId="1" xfId="0" applyNumberFormat="1" applyFont="1" applyBorder="1" applyAlignment="1" applyProtection="1">
      <alignment horizontal="center"/>
      <protection locked="0"/>
    </xf>
    <xf numFmtId="0" fontId="0" fillId="9" borderId="0" xfId="0" applyFill="1"/>
    <xf numFmtId="0" fontId="8" fillId="0" borderId="0" xfId="0" applyFont="1" applyAlignment="1">
      <alignment vertical="center"/>
    </xf>
    <xf numFmtId="0" fontId="2" fillId="0" borderId="0" xfId="0" applyFont="1" applyAlignment="1">
      <alignment vertical="center"/>
    </xf>
    <xf numFmtId="44" fontId="2" fillId="0" borderId="3" xfId="0" applyNumberFormat="1" applyFont="1" applyBorder="1"/>
    <xf numFmtId="44" fontId="0" fillId="0" borderId="3" xfId="0" applyNumberFormat="1" applyBorder="1"/>
    <xf numFmtId="0" fontId="8" fillId="0" borderId="24"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166" fontId="8" fillId="0" borderId="25" xfId="0" applyNumberFormat="1" applyFont="1" applyBorder="1" applyAlignment="1" applyProtection="1">
      <alignment horizontal="left" vertical="center" wrapText="1"/>
      <protection locked="0"/>
    </xf>
    <xf numFmtId="166" fontId="8" fillId="0" borderId="8" xfId="0" applyNumberFormat="1" applyFont="1" applyBorder="1" applyAlignment="1" applyProtection="1">
      <alignment horizontal="left" vertical="center" wrapText="1"/>
      <protection locked="0"/>
    </xf>
    <xf numFmtId="2" fontId="8" fillId="0" borderId="2" xfId="2" applyNumberFormat="1" applyFont="1" applyBorder="1" applyAlignment="1" applyProtection="1">
      <alignment horizontal="center" vertical="center" wrapText="1"/>
      <protection hidden="1"/>
    </xf>
    <xf numFmtId="2" fontId="8" fillId="0" borderId="8" xfId="2" applyNumberFormat="1" applyFont="1" applyBorder="1" applyAlignment="1" applyProtection="1">
      <alignment horizontal="center" vertical="center" wrapText="1"/>
      <protection hidden="1"/>
    </xf>
    <xf numFmtId="2" fontId="8" fillId="0" borderId="56" xfId="2" applyNumberFormat="1" applyFont="1" applyBorder="1" applyAlignment="1" applyProtection="1">
      <alignment horizontal="center" vertical="center" wrapText="1"/>
      <protection locked="0"/>
    </xf>
    <xf numFmtId="2" fontId="8" fillId="0" borderId="35" xfId="2" applyNumberFormat="1" applyFont="1" applyBorder="1" applyAlignment="1" applyProtection="1">
      <alignment horizontal="center" vertical="center" wrapText="1"/>
      <protection locked="0"/>
    </xf>
    <xf numFmtId="2" fontId="8" fillId="0" borderId="43" xfId="2" applyNumberFormat="1" applyFont="1" applyBorder="1" applyAlignment="1" applyProtection="1">
      <alignment horizontal="center" vertical="center"/>
      <protection locked="0"/>
    </xf>
    <xf numFmtId="2" fontId="8" fillId="0" borderId="23" xfId="2" applyNumberFormat="1" applyFont="1" applyBorder="1" applyAlignment="1" applyProtection="1">
      <alignment horizontal="center" vertical="center"/>
      <protection locked="0"/>
    </xf>
    <xf numFmtId="2" fontId="8" fillId="0" borderId="2" xfId="2" applyNumberFormat="1" applyFont="1" applyBorder="1" applyAlignment="1" applyProtection="1">
      <alignment horizontal="center" vertical="center"/>
      <protection locked="0"/>
    </xf>
    <xf numFmtId="2" fontId="8" fillId="0" borderId="21" xfId="2" applyNumberFormat="1" applyFont="1" applyBorder="1" applyAlignment="1" applyProtection="1">
      <alignment horizontal="center" vertical="center"/>
      <protection locked="0"/>
    </xf>
    <xf numFmtId="2" fontId="8" fillId="0" borderId="3" xfId="2" applyNumberFormat="1" applyFont="1" applyBorder="1" applyAlignment="1" applyProtection="1">
      <alignment horizontal="center" vertical="center" wrapText="1"/>
      <protection hidden="1"/>
    </xf>
    <xf numFmtId="169" fontId="29" fillId="0" borderId="2" xfId="0" applyNumberFormat="1" applyFont="1" applyBorder="1" applyAlignment="1" applyProtection="1">
      <alignment horizontal="center" vertical="center"/>
      <protection locked="0"/>
    </xf>
    <xf numFmtId="169" fontId="29" fillId="0" borderId="21" xfId="0" applyNumberFormat="1"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20" fontId="8" fillId="0" borderId="7" xfId="0" applyNumberFormat="1" applyFont="1" applyBorder="1" applyAlignment="1" applyProtection="1">
      <alignment horizontal="center" vertical="center"/>
      <protection locked="0"/>
    </xf>
    <xf numFmtId="20" fontId="8" fillId="0" borderId="8" xfId="0" applyNumberFormat="1" applyFont="1" applyBorder="1" applyAlignment="1" applyProtection="1">
      <alignment horizontal="center" vertical="center"/>
      <protection locked="0"/>
    </xf>
    <xf numFmtId="169" fontId="29" fillId="0" borderId="8" xfId="0" applyNumberFormat="1" applyFont="1" applyBorder="1" applyAlignment="1" applyProtection="1">
      <alignment horizontal="center" vertical="center"/>
      <protection locked="0"/>
    </xf>
    <xf numFmtId="171" fontId="8" fillId="0" borderId="7" xfId="0" applyNumberFormat="1" applyFont="1" applyBorder="1" applyAlignment="1" applyProtection="1">
      <alignment horizontal="center" vertical="center"/>
      <protection locked="0"/>
    </xf>
    <xf numFmtId="171" fontId="8" fillId="0" borderId="8" xfId="0" applyNumberFormat="1" applyFont="1" applyBorder="1" applyAlignment="1" applyProtection="1">
      <alignment horizontal="center" vertical="center"/>
      <protection locked="0"/>
    </xf>
    <xf numFmtId="166" fontId="8" fillId="0" borderId="2" xfId="0" applyNumberFormat="1" applyFont="1" applyBorder="1" applyAlignment="1" applyProtection="1">
      <alignment horizontal="center" vertical="center" wrapText="1"/>
      <protection locked="0"/>
    </xf>
    <xf numFmtId="166" fontId="8" fillId="0" borderId="8" xfId="0" applyNumberFormat="1" applyFont="1" applyBorder="1" applyAlignment="1" applyProtection="1">
      <alignment horizontal="center" vertical="center" wrapText="1"/>
      <protection locked="0"/>
    </xf>
    <xf numFmtId="0" fontId="8" fillId="0" borderId="1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20" fontId="8" fillId="0" borderId="25" xfId="0" applyNumberFormat="1" applyFont="1" applyBorder="1" applyAlignment="1" applyProtection="1">
      <alignment horizontal="center" vertical="center"/>
      <protection locked="0"/>
    </xf>
    <xf numFmtId="171" fontId="8" fillId="0" borderId="25" xfId="0" applyNumberFormat="1" applyFont="1" applyBorder="1" applyAlignment="1" applyProtection="1">
      <alignment horizontal="center" vertical="center"/>
      <protection locked="0"/>
    </xf>
    <xf numFmtId="20" fontId="8" fillId="0" borderId="3" xfId="0" applyNumberFormat="1" applyFont="1" applyBorder="1" applyAlignment="1" applyProtection="1">
      <alignment horizontal="center" vertical="center"/>
      <protection locked="0"/>
    </xf>
    <xf numFmtId="171" fontId="8" fillId="0" borderId="3" xfId="0" applyNumberFormat="1" applyFont="1" applyBorder="1" applyAlignment="1" applyProtection="1">
      <alignment horizontal="center" vertical="center"/>
      <protection locked="0"/>
    </xf>
    <xf numFmtId="0" fontId="23" fillId="2" borderId="11" xfId="0" applyFont="1" applyFill="1" applyBorder="1" applyAlignment="1" applyProtection="1">
      <alignment horizontal="left" vertical="center"/>
      <protection locked="0"/>
    </xf>
    <xf numFmtId="0" fontId="23" fillId="2" borderId="9" xfId="0" applyFont="1" applyFill="1" applyBorder="1" applyAlignment="1" applyProtection="1">
      <alignment horizontal="left" vertical="center"/>
      <protection locked="0"/>
    </xf>
    <xf numFmtId="0" fontId="23" fillId="2" borderId="12"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1" xfId="0" applyFont="1" applyFill="1" applyBorder="1" applyAlignment="1" applyProtection="1">
      <alignment horizontal="left" vertical="center"/>
      <protection locked="0"/>
    </xf>
    <xf numFmtId="0" fontId="23" fillId="2" borderId="14" xfId="0" applyFont="1" applyFill="1" applyBorder="1" applyAlignment="1" applyProtection="1">
      <alignment horizontal="left" vertical="center"/>
      <protection locked="0"/>
    </xf>
    <xf numFmtId="0" fontId="1" fillId="2" borderId="27" xfId="0" applyFont="1" applyFill="1" applyBorder="1" applyAlignment="1">
      <alignment horizontal="center"/>
    </xf>
    <xf numFmtId="0" fontId="1" fillId="2" borderId="29" xfId="0" applyFont="1" applyFill="1" applyBorder="1" applyAlignment="1">
      <alignment horizontal="center"/>
    </xf>
    <xf numFmtId="0" fontId="1" fillId="2" borderId="26" xfId="0" applyFont="1" applyFill="1" applyBorder="1" applyAlignment="1">
      <alignment horizontal="center"/>
    </xf>
    <xf numFmtId="0" fontId="1" fillId="2" borderId="30" xfId="0" applyFont="1" applyFill="1" applyBorder="1" applyAlignment="1">
      <alignment horizontal="center"/>
    </xf>
    <xf numFmtId="0" fontId="5" fillId="2" borderId="24"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2" borderId="27"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1"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0" borderId="0" xfId="0" applyFont="1" applyAlignment="1">
      <alignment horizontal="right"/>
    </xf>
    <xf numFmtId="0" fontId="5" fillId="2" borderId="2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0" fillId="0" borderId="15" xfId="0" applyFont="1" applyBorder="1" applyAlignment="1">
      <alignment horizontal="center" vertical="top"/>
    </xf>
    <xf numFmtId="0" fontId="40" fillId="0" borderId="0" xfId="0" applyFont="1" applyAlignment="1">
      <alignment horizontal="center" vertical="top"/>
    </xf>
    <xf numFmtId="49" fontId="23" fillId="2" borderId="4" xfId="0" applyNumberFormat="1" applyFont="1" applyFill="1" applyBorder="1" applyAlignment="1">
      <alignment horizontal="right"/>
    </xf>
    <xf numFmtId="49" fontId="23" fillId="2" borderId="15" xfId="0" applyNumberFormat="1" applyFont="1" applyFill="1" applyBorder="1" applyAlignment="1">
      <alignment horizontal="right"/>
    </xf>
    <xf numFmtId="49" fontId="23" fillId="2" borderId="15" xfId="0" applyNumberFormat="1" applyFont="1" applyFill="1" applyBorder="1" applyProtection="1">
      <protection locked="0"/>
    </xf>
    <xf numFmtId="49" fontId="23" fillId="2" borderId="10" xfId="0" applyNumberFormat="1" applyFont="1" applyFill="1" applyBorder="1" applyProtection="1">
      <protection locked="0"/>
    </xf>
    <xf numFmtId="20" fontId="8" fillId="0" borderId="2" xfId="0" applyNumberFormat="1" applyFont="1" applyBorder="1" applyAlignment="1" applyProtection="1">
      <alignment horizontal="center" vertical="center"/>
      <protection locked="0"/>
    </xf>
    <xf numFmtId="20" fontId="8" fillId="0" borderId="21" xfId="0" applyNumberFormat="1" applyFont="1" applyBorder="1" applyAlignment="1" applyProtection="1">
      <alignment horizontal="center" vertical="center"/>
      <protection locked="0"/>
    </xf>
    <xf numFmtId="0" fontId="8" fillId="0" borderId="22"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2" fontId="8" fillId="0" borderId="12" xfId="2" applyNumberFormat="1" applyFont="1" applyBorder="1" applyAlignment="1" applyProtection="1">
      <alignment horizontal="center" vertical="center"/>
      <protection locked="0"/>
    </xf>
    <xf numFmtId="2" fontId="8" fillId="0" borderId="14" xfId="2" applyNumberFormat="1" applyFont="1" applyBorder="1" applyAlignment="1" applyProtection="1">
      <alignment horizontal="center" vertical="center"/>
      <protection locked="0"/>
    </xf>
    <xf numFmtId="2" fontId="8" fillId="0" borderId="33" xfId="2" applyNumberFormat="1" applyFont="1" applyBorder="1" applyAlignment="1" applyProtection="1">
      <alignment horizontal="center" vertical="center"/>
      <protection locked="0"/>
    </xf>
    <xf numFmtId="0" fontId="2" fillId="0" borderId="0" xfId="0" applyFont="1" applyAlignment="1" applyProtection="1">
      <alignment horizontal="left" vertical="top" wrapText="1"/>
      <protection locked="0"/>
    </xf>
    <xf numFmtId="0" fontId="2" fillId="0" borderId="0" xfId="0" applyFont="1" applyProtection="1">
      <protection locked="0"/>
    </xf>
    <xf numFmtId="165" fontId="17" fillId="3" borderId="51" xfId="0" applyNumberFormat="1" applyFont="1" applyFill="1" applyBorder="1" applyAlignment="1" applyProtection="1">
      <alignment horizontal="center" vertical="center"/>
      <protection hidden="1"/>
    </xf>
    <xf numFmtId="165" fontId="17" fillId="3" borderId="52" xfId="0" applyNumberFormat="1" applyFont="1" applyFill="1" applyBorder="1" applyAlignment="1" applyProtection="1">
      <alignment horizontal="center" vertical="center"/>
      <protection hidden="1"/>
    </xf>
    <xf numFmtId="168" fontId="17" fillId="3" borderId="50" xfId="1" applyFont="1" applyFill="1" applyBorder="1" applyAlignment="1" applyProtection="1">
      <alignment horizontal="right" vertical="center"/>
    </xf>
    <xf numFmtId="168" fontId="17" fillId="3" borderId="51" xfId="1" applyFont="1" applyFill="1" applyBorder="1" applyAlignment="1" applyProtection="1">
      <alignment horizontal="right" vertical="center"/>
    </xf>
    <xf numFmtId="0" fontId="1" fillId="0" borderId="0" xfId="0" applyFont="1" applyAlignment="1">
      <alignment horizontal="left" wrapText="1"/>
    </xf>
    <xf numFmtId="0" fontId="0" fillId="0" borderId="28" xfId="0" applyBorder="1" applyAlignment="1">
      <alignment horizontal="center" vertical="center" wrapText="1"/>
    </xf>
    <xf numFmtId="0" fontId="0" fillId="0" borderId="58" xfId="0" applyBorder="1" applyAlignment="1">
      <alignment horizontal="center" vertical="center" wrapText="1"/>
    </xf>
    <xf numFmtId="0" fontId="17" fillId="3" borderId="39" xfId="0" applyFont="1" applyFill="1" applyBorder="1" applyAlignment="1">
      <alignment horizontal="right" vertical="center" wrapText="1"/>
    </xf>
    <xf numFmtId="0" fontId="17" fillId="3" borderId="40" xfId="0" applyFont="1" applyFill="1" applyBorder="1" applyAlignment="1">
      <alignment horizontal="right" vertical="center" wrapText="1"/>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3" fillId="0" borderId="0" xfId="0" applyFont="1" applyAlignment="1">
      <alignment horizontal="center"/>
    </xf>
    <xf numFmtId="0" fontId="3" fillId="0" borderId="9" xfId="0" applyFont="1" applyBorder="1" applyAlignment="1">
      <alignment horizontal="center"/>
    </xf>
    <xf numFmtId="0" fontId="8" fillId="0" borderId="37"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2" fontId="8" fillId="0" borderId="8" xfId="2" applyNumberFormat="1"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16" fontId="19" fillId="0" borderId="0" xfId="0" applyNumberFormat="1" applyFont="1" applyAlignment="1" applyProtection="1">
      <alignment horizontal="center" vertical="center"/>
      <protection locked="0"/>
    </xf>
    <xf numFmtId="166" fontId="19" fillId="0" borderId="0" xfId="0" applyNumberFormat="1" applyFont="1" applyAlignment="1" applyProtection="1">
      <alignment horizontal="center" vertical="center"/>
      <protection locked="0"/>
    </xf>
    <xf numFmtId="2" fontId="8" fillId="0" borderId="35" xfId="2" applyNumberFormat="1" applyFont="1" applyBorder="1" applyAlignment="1" applyProtection="1">
      <alignment horizontal="center" vertical="center"/>
      <protection locked="0"/>
    </xf>
    <xf numFmtId="2" fontId="8" fillId="0" borderId="20" xfId="2" applyNumberFormat="1" applyFont="1" applyBorder="1" applyAlignment="1" applyProtection="1">
      <alignment horizontal="center" vertical="center"/>
      <protection locked="0"/>
    </xf>
    <xf numFmtId="166" fontId="8" fillId="0" borderId="21" xfId="0" applyNumberFormat="1" applyFont="1" applyBorder="1" applyAlignment="1" applyProtection="1">
      <alignment horizontal="center" vertical="center" wrapText="1"/>
      <protection locked="0"/>
    </xf>
    <xf numFmtId="0" fontId="0" fillId="0" borderId="10" xfId="0" applyBorder="1" applyAlignment="1">
      <alignment horizontal="center"/>
    </xf>
    <xf numFmtId="166" fontId="2" fillId="10" borderId="33" xfId="0" applyNumberFormat="1" applyFont="1" applyFill="1" applyBorder="1" applyAlignment="1">
      <alignment horizontal="center" vertical="center" wrapText="1"/>
    </xf>
    <xf numFmtId="166" fontId="2" fillId="10" borderId="35" xfId="0" applyNumberFormat="1" applyFont="1" applyFill="1" applyBorder="1" applyAlignment="1">
      <alignment horizontal="center" vertical="center" wrapText="1"/>
    </xf>
    <xf numFmtId="166" fontId="8" fillId="0" borderId="2" xfId="0" applyNumberFormat="1" applyFont="1" applyBorder="1" applyAlignment="1" applyProtection="1">
      <alignment horizontal="left" vertical="center" wrapText="1"/>
      <protection locked="0"/>
    </xf>
    <xf numFmtId="169" fontId="29" fillId="0" borderId="25" xfId="0" applyNumberFormat="1" applyFont="1" applyBorder="1" applyAlignment="1" applyProtection="1">
      <alignment horizontal="center" vertical="center"/>
      <protection locked="0"/>
    </xf>
    <xf numFmtId="2" fontId="8" fillId="0" borderId="27" xfId="2" applyNumberFormat="1" applyFont="1" applyBorder="1" applyAlignment="1" applyProtection="1">
      <alignment horizontal="center" vertical="center"/>
      <protection locked="0"/>
    </xf>
    <xf numFmtId="2" fontId="8" fillId="0" borderId="13" xfId="2" applyNumberFormat="1" applyFont="1" applyBorder="1" applyAlignment="1" applyProtection="1">
      <alignment horizontal="center" vertical="center"/>
      <protection locked="0"/>
    </xf>
    <xf numFmtId="0" fontId="1" fillId="2" borderId="25"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43" fillId="10" borderId="3" xfId="0" applyFont="1" applyFill="1" applyBorder="1" applyAlignment="1">
      <alignment horizontal="center" textRotation="90" wrapText="1"/>
    </xf>
    <xf numFmtId="0" fontId="43" fillId="10" borderId="10" xfId="0" applyFont="1" applyFill="1" applyBorder="1" applyAlignment="1">
      <alignment horizontal="center" textRotation="90" wrapText="1"/>
    </xf>
    <xf numFmtId="0" fontId="2" fillId="10" borderId="53" xfId="0" applyFont="1" applyFill="1" applyBorder="1" applyAlignment="1">
      <alignment horizontal="center"/>
    </xf>
    <xf numFmtId="0" fontId="2" fillId="10" borderId="42" xfId="0" applyFont="1" applyFill="1" applyBorder="1" applyAlignment="1">
      <alignment horizontal="center"/>
    </xf>
    <xf numFmtId="166" fontId="2" fillId="10" borderId="6" xfId="0" applyNumberFormat="1" applyFont="1" applyFill="1" applyBorder="1" applyAlignment="1">
      <alignment horizontal="center" vertical="center" wrapText="1"/>
    </xf>
    <xf numFmtId="166" fontId="2" fillId="10" borderId="14" xfId="0" applyNumberFormat="1" applyFont="1" applyFill="1" applyBorder="1" applyAlignment="1">
      <alignment horizontal="center" vertical="center" wrapText="1"/>
    </xf>
  </cellXfs>
  <cellStyles count="3">
    <cellStyle name="Euro" xfId="1" xr:uid="{00000000-0005-0000-0000-000000000000}"/>
    <cellStyle name="Standard" xfId="0" builtinId="0"/>
    <cellStyle name="Währung" xfId="2" builtinId="4"/>
  </cellStyles>
  <dxfs count="24">
    <dxf>
      <font>
        <b val="0"/>
        <i val="0"/>
        <color rgb="FFC00000"/>
      </font>
      <fill>
        <patternFill>
          <bgColor rgb="FFFFFF00"/>
        </patternFill>
      </fill>
      <border>
        <left style="thin">
          <color auto="1"/>
        </left>
        <right style="thin">
          <color auto="1"/>
        </right>
        <top style="thin">
          <color auto="1"/>
        </top>
        <bottom style="thin">
          <color auto="1"/>
        </bottom>
        <vertical/>
        <horizontal/>
      </border>
    </dxf>
    <dxf>
      <font>
        <color theme="0"/>
      </font>
      <fill>
        <patternFill patternType="gray0625"/>
      </fill>
    </dxf>
    <dxf>
      <font>
        <color rgb="FF9C0006"/>
      </font>
      <fill>
        <patternFill>
          <bgColor rgb="FFFFFF00"/>
        </patternFill>
      </fill>
    </dxf>
    <dxf>
      <font>
        <b/>
        <i val="0"/>
        <color rgb="FFC00000"/>
      </font>
      <fill>
        <patternFill>
          <bgColor rgb="FFFFFF00"/>
        </patternFill>
      </fill>
    </dxf>
    <dxf>
      <font>
        <b/>
        <i val="0"/>
        <color theme="0"/>
      </font>
    </dxf>
    <dxf>
      <font>
        <color theme="0"/>
      </font>
      <fill>
        <patternFill patternType="gray0625"/>
      </fill>
    </dxf>
    <dxf>
      <font>
        <color theme="0"/>
      </font>
      <fill>
        <patternFill patternType="gray0625"/>
      </fill>
    </dxf>
    <dxf>
      <font>
        <color theme="0"/>
      </font>
      <fill>
        <patternFill patternType="gray0625"/>
      </fill>
    </dxf>
    <dxf>
      <font>
        <b/>
        <i val="0"/>
        <color theme="0"/>
      </font>
    </dxf>
    <dxf>
      <font>
        <strike val="0"/>
        <color theme="0"/>
      </font>
    </dxf>
    <dxf>
      <font>
        <color theme="0"/>
      </font>
    </dxf>
    <dxf>
      <font>
        <color theme="0"/>
      </font>
      <fill>
        <patternFill patternType="gray0625"/>
      </fill>
    </dxf>
    <dxf>
      <font>
        <color theme="0"/>
      </font>
      <fill>
        <patternFill patternType="gray0625"/>
      </fill>
    </dxf>
    <dxf>
      <font>
        <color rgb="FFC00000"/>
      </font>
      <fill>
        <patternFill patternType="solid"/>
      </fill>
    </dxf>
    <dxf>
      <font>
        <color theme="1"/>
      </font>
      <border>
        <bottom style="thin">
          <color auto="1"/>
        </bottom>
        <vertical/>
        <horizontal/>
      </border>
    </dxf>
    <dxf>
      <font>
        <color rgb="FF9C0006"/>
      </font>
      <fill>
        <patternFill>
          <bgColor rgb="FFFFFF00"/>
        </patternFill>
      </fill>
    </dxf>
    <dxf>
      <font>
        <color rgb="FFFF0000"/>
      </font>
      <fill>
        <patternFill>
          <bgColor rgb="FFFFFF00"/>
        </patternFill>
      </fill>
    </dxf>
    <dxf>
      <font>
        <color rgb="FF9C0006"/>
      </font>
      <fill>
        <patternFill>
          <bgColor rgb="FFFFFF00"/>
        </patternFill>
      </fill>
    </dxf>
    <dxf>
      <font>
        <color rgb="FF9C0006"/>
      </font>
      <fill>
        <patternFill>
          <bgColor rgb="FFFFFF00"/>
        </patternFill>
      </fill>
    </dxf>
    <dxf>
      <font>
        <strike val="0"/>
        <color theme="0"/>
      </font>
    </dxf>
    <dxf>
      <font>
        <strike val="0"/>
        <color theme="0"/>
      </font>
    </dxf>
    <dxf>
      <font>
        <color theme="0" tint="-0.14996795556505021"/>
      </font>
    </dxf>
    <dxf>
      <font>
        <strike val="0"/>
        <color theme="0" tint="-0.14996795556505021"/>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BFDDB"/>
      <color rgb="FFFF7C80"/>
      <color rgb="FFFFC7CE"/>
      <color rgb="FFFF7979"/>
      <color rgb="FFED008C"/>
      <color rgb="FFCC33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firstButton="1" fmlaLink="$G$10" lockText="1" noThreeD="1"/>
</file>

<file path=xl/ctrlProps/ctrlProp10.xml><?xml version="1.0" encoding="utf-8"?>
<formControlPr xmlns="http://schemas.microsoft.com/office/spreadsheetml/2009/9/main" objectType="CheckBox" fmlaLink="V17" lockText="1" noThreeD="1"/>
</file>

<file path=xl/ctrlProps/ctrlProp11.xml><?xml version="1.0" encoding="utf-8"?>
<formControlPr xmlns="http://schemas.microsoft.com/office/spreadsheetml/2009/9/main" objectType="CheckBox" fmlaLink="W17" lockText="1" noThreeD="1"/>
</file>

<file path=xl/ctrlProps/ctrlProp12.xml><?xml version="1.0" encoding="utf-8"?>
<formControlPr xmlns="http://schemas.microsoft.com/office/spreadsheetml/2009/9/main" objectType="CheckBox" fmlaLink="$X$17" lockText="1" noThreeD="1"/>
</file>

<file path=xl/ctrlProps/ctrlProp13.xml><?xml version="1.0" encoding="utf-8"?>
<formControlPr xmlns="http://schemas.microsoft.com/office/spreadsheetml/2009/9/main" objectType="CheckBox" fmlaLink="U19" lockText="1" noThreeD="1"/>
</file>

<file path=xl/ctrlProps/ctrlProp14.xml><?xml version="1.0" encoding="utf-8"?>
<formControlPr xmlns="http://schemas.microsoft.com/office/spreadsheetml/2009/9/main" objectType="CheckBox" fmlaLink="V19" lockText="1" noThreeD="1"/>
</file>

<file path=xl/ctrlProps/ctrlProp15.xml><?xml version="1.0" encoding="utf-8"?>
<formControlPr xmlns="http://schemas.microsoft.com/office/spreadsheetml/2009/9/main" objectType="CheckBox" fmlaLink="W19" lockText="1" noThreeD="1"/>
</file>

<file path=xl/ctrlProps/ctrlProp16.xml><?xml version="1.0" encoding="utf-8"?>
<formControlPr xmlns="http://schemas.microsoft.com/office/spreadsheetml/2009/9/main" objectType="CheckBox" fmlaLink="$X$19" lockText="1" noThreeD="1"/>
</file>

<file path=xl/ctrlProps/ctrlProp17.xml><?xml version="1.0" encoding="utf-8"?>
<formControlPr xmlns="http://schemas.microsoft.com/office/spreadsheetml/2009/9/main" objectType="CheckBox" fmlaLink="V21" lockText="1" noThreeD="1"/>
</file>

<file path=xl/ctrlProps/ctrlProp18.xml><?xml version="1.0" encoding="utf-8"?>
<formControlPr xmlns="http://schemas.microsoft.com/office/spreadsheetml/2009/9/main" objectType="CheckBox" fmlaLink="U21" lockText="1" noThreeD="1"/>
</file>

<file path=xl/ctrlProps/ctrlProp19.xml><?xml version="1.0" encoding="utf-8"?>
<formControlPr xmlns="http://schemas.microsoft.com/office/spreadsheetml/2009/9/main" objectType="CheckBox" fmlaLink="W21"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CheckBox" fmlaLink="$X$21" lockText="1" noThreeD="1"/>
</file>

<file path=xl/ctrlProps/ctrlProp21.xml><?xml version="1.0" encoding="utf-8"?>
<formControlPr xmlns="http://schemas.microsoft.com/office/spreadsheetml/2009/9/main" objectType="CheckBox" fmlaLink="U23" lockText="1" noThreeD="1"/>
</file>

<file path=xl/ctrlProps/ctrlProp22.xml><?xml version="1.0" encoding="utf-8"?>
<formControlPr xmlns="http://schemas.microsoft.com/office/spreadsheetml/2009/9/main" objectType="CheckBox" fmlaLink="V23" lockText="1" noThreeD="1"/>
</file>

<file path=xl/ctrlProps/ctrlProp23.xml><?xml version="1.0" encoding="utf-8"?>
<formControlPr xmlns="http://schemas.microsoft.com/office/spreadsheetml/2009/9/main" objectType="CheckBox" fmlaLink="W23" lockText="1" noThreeD="1"/>
</file>

<file path=xl/ctrlProps/ctrlProp24.xml><?xml version="1.0" encoding="utf-8"?>
<formControlPr xmlns="http://schemas.microsoft.com/office/spreadsheetml/2009/9/main" objectType="CheckBox" fmlaLink="$X$23" lockText="1" noThreeD="1"/>
</file>

<file path=xl/ctrlProps/ctrlProp25.xml><?xml version="1.0" encoding="utf-8"?>
<formControlPr xmlns="http://schemas.microsoft.com/office/spreadsheetml/2009/9/main" objectType="CheckBox" fmlaLink="U25" lockText="1" noThreeD="1"/>
</file>

<file path=xl/ctrlProps/ctrlProp26.xml><?xml version="1.0" encoding="utf-8"?>
<formControlPr xmlns="http://schemas.microsoft.com/office/spreadsheetml/2009/9/main" objectType="CheckBox" fmlaLink="V25" lockText="1" noThreeD="1"/>
</file>

<file path=xl/ctrlProps/ctrlProp27.xml><?xml version="1.0" encoding="utf-8"?>
<formControlPr xmlns="http://schemas.microsoft.com/office/spreadsheetml/2009/9/main" objectType="CheckBox" fmlaLink="$X$2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H$10"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W25" lockText="1" noThreeD="1"/>
</file>

<file path=xl/ctrlProps/ctrlProp9.xml><?xml version="1.0" encoding="utf-8"?>
<formControlPr xmlns="http://schemas.microsoft.com/office/spreadsheetml/2009/9/main" objectType="CheckBox" fmlaLink="U1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10</xdr:row>
          <xdr:rowOff>0</xdr:rowOff>
        </xdr:from>
        <xdr:to>
          <xdr:col>6</xdr:col>
          <xdr:colOff>335280</xdr:colOff>
          <xdr:row>11</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Lt. Ausschreibung/Erlass täglich Anspruch auf Tages- u. Nächtigungsgebühr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822960</xdr:colOff>
          <xdr:row>9</xdr:row>
          <xdr:rowOff>106680</xdr:rowOff>
        </xdr:from>
        <xdr:to>
          <xdr:col>10</xdr:col>
          <xdr:colOff>228600</xdr:colOff>
          <xdr:row>11</xdr:row>
          <xdr:rowOff>7620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Heimverrechnung (H):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9</xdr:row>
          <xdr:rowOff>76200</xdr:rowOff>
        </xdr:from>
        <xdr:to>
          <xdr:col>15</xdr:col>
          <xdr:colOff>640080</xdr:colOff>
          <xdr:row>11</xdr:row>
          <xdr:rowOff>45720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Nächtigung wurde gratis zur Verfügung gestellt (N)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175260</xdr:rowOff>
        </xdr:from>
        <xdr:to>
          <xdr:col>2</xdr:col>
          <xdr:colOff>45720</xdr:colOff>
          <xdr:row>36</xdr:row>
          <xdr:rowOff>121920</xdr:rowOff>
        </xdr:to>
        <xdr:sp macro="" textlink="">
          <xdr:nvSpPr>
            <xdr:cNvPr id="2144" name="OptionButton1"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35</xdr:row>
          <xdr:rowOff>175260</xdr:rowOff>
        </xdr:from>
        <xdr:to>
          <xdr:col>4</xdr:col>
          <xdr:colOff>83820</xdr:colOff>
          <xdr:row>36</xdr:row>
          <xdr:rowOff>121920</xdr:rowOff>
        </xdr:to>
        <xdr:sp macro="" textlink="">
          <xdr:nvSpPr>
            <xdr:cNvPr id="2145" name="OptionButton2"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478348</xdr:colOff>
          <xdr:row>3</xdr:row>
          <xdr:rowOff>30058</xdr:rowOff>
        </xdr:from>
        <xdr:to>
          <xdr:col>6</xdr:col>
          <xdr:colOff>726582</xdr:colOff>
          <xdr:row>8</xdr:row>
          <xdr:rowOff>14886</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5507548" y="720340"/>
              <a:ext cx="248234" cy="1042664"/>
              <a:chOff x="5812735" y="756139"/>
              <a:chExt cx="243509" cy="959658"/>
            </a:xfrm>
          </xdr:grpSpPr>
          <xdr:sp macro="" textlink="">
            <xdr:nvSpPr>
              <xdr:cNvPr id="2146" name="Option Button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5812735" y="756139"/>
                <a:ext cx="243509"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5812735" y="1070703"/>
                <a:ext cx="243509" cy="2141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5812735" y="1273096"/>
                <a:ext cx="24350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 name="Option Button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5812735" y="1499208"/>
                <a:ext cx="243509" cy="216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7</xdr:col>
      <xdr:colOff>795617</xdr:colOff>
      <xdr:row>10</xdr:row>
      <xdr:rowOff>191202</xdr:rowOff>
    </xdr:from>
    <xdr:to>
      <xdr:col>11</xdr:col>
      <xdr:colOff>497062</xdr:colOff>
      <xdr:row>11</xdr:row>
      <xdr:rowOff>145676</xdr:rowOff>
    </xdr:to>
    <xdr:sp macro="" textlink="H12">
      <xdr:nvSpPr>
        <xdr:cNvPr id="24" name="Textfeld 23">
          <a:extLst>
            <a:ext uri="{FF2B5EF4-FFF2-40B4-BE49-F238E27FC236}">
              <a16:creationId xmlns:a16="http://schemas.microsoft.com/office/drawing/2014/main" id="{00000000-0008-0000-0000-000018000000}"/>
            </a:ext>
          </a:extLst>
        </xdr:cNvPr>
        <xdr:cNvSpPr txBox="1"/>
      </xdr:nvSpPr>
      <xdr:spPr>
        <a:xfrm>
          <a:off x="6476999" y="2275496"/>
          <a:ext cx="2745442" cy="156180"/>
        </a:xfrm>
        <a:prstGeom prst="rect">
          <a:avLst/>
        </a:prstGeom>
        <a:noFill/>
        <a:ln w="9525" cmpd="sng">
          <a:noFill/>
        </a:ln>
        <a:effectLst/>
      </xdr:spPr>
      <xdr:txBody>
        <a:bodyPr vertOverflow="clip" horzOverflow="clip" wrap="square" lIns="0" tIns="0" rIns="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DB3515DB-1C5E-4185-AB86-65E7D118F606}" type="TxLink">
            <a:rPr kumimoji="0" lang="en-US" sz="900" b="1" i="0" u="none" strike="noStrike" kern="0" cap="none" spc="0" normalizeH="0" baseline="0" noProof="0">
              <a:ln>
                <a:noFill/>
              </a:ln>
              <a:solidFill>
                <a:srgbClr val="FF0000"/>
              </a:solidFill>
              <a:effectLst/>
              <a:uLnTx/>
              <a:uFillTx/>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 </a:t>
          </a:fld>
          <a:endParaRPr kumimoji="0" lang="de-AT" sz="900" b="1" i="1" u="none" strike="noStrike" kern="0" cap="none" spc="0" normalizeH="0" baseline="0" noProof="0">
            <a:ln>
              <a:noFill/>
            </a:ln>
            <a:solidFill>
              <a:srgbClr val="FF0000"/>
            </a:solidFill>
            <a:effectLst/>
            <a:uLnTx/>
            <a:uFillTx/>
            <a:latin typeface="Calibri"/>
            <a:ea typeface="+mn-ea"/>
            <a:cs typeface="+mn-cs"/>
          </a:endParaRPr>
        </a:p>
      </xdr:txBody>
    </xdr:sp>
    <xdr:clientData fPrintsWithSheet="0"/>
  </xdr:twoCellAnchor>
  <xdr:twoCellAnchor editAs="oneCell">
    <xdr:from>
      <xdr:col>4</xdr:col>
      <xdr:colOff>683558</xdr:colOff>
      <xdr:row>6</xdr:row>
      <xdr:rowOff>67933</xdr:rowOff>
    </xdr:from>
    <xdr:to>
      <xdr:col>6</xdr:col>
      <xdr:colOff>423725</xdr:colOff>
      <xdr:row>6</xdr:row>
      <xdr:rowOff>212912</xdr:rowOff>
    </xdr:to>
    <xdr:sp macro="" textlink="I10">
      <xdr:nvSpPr>
        <xdr:cNvPr id="31" name="Textfeld 30">
          <a:extLst>
            <a:ext uri="{FF2B5EF4-FFF2-40B4-BE49-F238E27FC236}">
              <a16:creationId xmlns:a16="http://schemas.microsoft.com/office/drawing/2014/main" id="{00000000-0008-0000-0000-00001F000000}"/>
            </a:ext>
          </a:extLst>
        </xdr:cNvPr>
        <xdr:cNvSpPr txBox="1"/>
      </xdr:nvSpPr>
      <xdr:spPr>
        <a:xfrm>
          <a:off x="3204882" y="1345404"/>
          <a:ext cx="2104608" cy="144979"/>
        </a:xfrm>
        <a:prstGeom prst="rect">
          <a:avLst/>
        </a:prstGeom>
        <a:noFill/>
        <a:ln w="9525" cmpd="sng">
          <a:noFill/>
        </a:ln>
        <a:effectLst/>
      </xdr:spPr>
      <xdr:txBody>
        <a:bodyPr vertOverflow="clip" horzOverflow="clip" wrap="square" lIns="0" tIns="0" rIns="0" bIns="0" rtlCol="0" anchor="t"/>
        <a:lstStyle/>
        <a:p>
          <a:pPr marL="0" marR="0" lvl="0" indent="0" algn="r" defTabSz="914400" eaLnBrk="1" fontAlgn="auto" latinLnBrk="0" hangingPunct="1">
            <a:lnSpc>
              <a:spcPct val="100000"/>
            </a:lnSpc>
            <a:spcBef>
              <a:spcPts val="0"/>
            </a:spcBef>
            <a:spcAft>
              <a:spcPts val="0"/>
            </a:spcAft>
            <a:buClrTx/>
            <a:buSzTx/>
            <a:buFontTx/>
            <a:buNone/>
            <a:tabLst/>
            <a:defRPr/>
          </a:pPr>
          <a:fld id="{C66A6F21-DBFD-49C1-9829-44A618EFF691}" type="TxLink">
            <a:rPr kumimoji="0" lang="en-US" sz="900" b="1" i="0" u="none" strike="noStrike" kern="0" cap="none" spc="0" normalizeH="0" baseline="0" noProof="0">
              <a:ln>
                <a:noFill/>
              </a:ln>
              <a:solidFill>
                <a:srgbClr val="FF0000"/>
              </a:solidFill>
              <a:effectLst/>
              <a:uLnTx/>
              <a:uFillTx/>
              <a:latin typeface="Arial"/>
              <a:ea typeface="+mn-ea"/>
              <a:cs typeface="Arial"/>
            </a:rPr>
            <a:pPr marL="0" marR="0" lvl="0" indent="0" algn="r" defTabSz="914400" eaLnBrk="1" fontAlgn="auto" latinLnBrk="0" hangingPunct="1">
              <a:lnSpc>
                <a:spcPct val="100000"/>
              </a:lnSpc>
              <a:spcBef>
                <a:spcPts val="0"/>
              </a:spcBef>
              <a:spcAft>
                <a:spcPts val="0"/>
              </a:spcAft>
              <a:buClrTx/>
              <a:buSzTx/>
              <a:buFontTx/>
              <a:buNone/>
              <a:tabLst/>
              <a:defRPr/>
            </a:pPr>
            <a:t> </a:t>
          </a:fld>
          <a:endParaRPr kumimoji="0" lang="de-AT" sz="900" b="1" i="1" u="none" strike="noStrike" kern="0" cap="none" spc="0" normalizeH="0" baseline="0" noProof="0">
            <a:ln>
              <a:noFill/>
            </a:ln>
            <a:solidFill>
              <a:srgbClr val="FF0000"/>
            </a:solidFill>
            <a:effectLst/>
            <a:uLnTx/>
            <a:uFillTx/>
            <a:latin typeface="Calibri"/>
            <a:ea typeface="+mn-ea"/>
            <a:cs typeface="+mn-cs"/>
          </a:endParaRPr>
        </a:p>
      </xdr:txBody>
    </xdr:sp>
    <xdr:clientData fPrintsWithSheet="0"/>
  </xdr:twoCellAnchor>
  <xdr:twoCellAnchor editAs="oneCell">
    <xdr:from>
      <xdr:col>10</xdr:col>
      <xdr:colOff>802820</xdr:colOff>
      <xdr:row>29</xdr:row>
      <xdr:rowOff>40822</xdr:rowOff>
    </xdr:from>
    <xdr:to>
      <xdr:col>14</xdr:col>
      <xdr:colOff>389242</xdr:colOff>
      <xdr:row>32</xdr:row>
      <xdr:rowOff>81641</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8198702" y="6988469"/>
          <a:ext cx="2883915" cy="511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AT" sz="900" b="1">
              <a:latin typeface="Arial" panose="020B0604020202020204" pitchFamily="34" charset="0"/>
              <a:cs typeface="Arial" panose="020B0604020202020204" pitchFamily="34" charset="0"/>
            </a:rPr>
            <a:t>Die auswärtigen Dienstverrichtungen erfolgten</a:t>
          </a:r>
        </a:p>
        <a:p>
          <a:r>
            <a:rPr lang="de-AT" sz="900" b="1">
              <a:latin typeface="Arial" panose="020B0604020202020204" pitchFamily="34" charset="0"/>
              <a:cs typeface="Arial" panose="020B0604020202020204" pitchFamily="34" charset="0"/>
            </a:rPr>
            <a:t>über amtlichen Auftrag; die Bestimmungen der</a:t>
          </a:r>
        </a:p>
        <a:p>
          <a:r>
            <a:rPr lang="de-AT" sz="900" b="1">
              <a:latin typeface="Arial" panose="020B0604020202020204" pitchFamily="34" charset="0"/>
              <a:cs typeface="Arial" panose="020B0604020202020204" pitchFamily="34" charset="0"/>
            </a:rPr>
            <a:t>Reisegebührenvorschrift wurden beachtet:</a:t>
          </a:r>
        </a:p>
      </xdr:txBody>
    </xdr:sp>
    <xdr:clientData/>
  </xdr:twoCellAnchor>
  <xdr:twoCellAnchor editAs="oneCell">
    <xdr:from>
      <xdr:col>5</xdr:col>
      <xdr:colOff>11205</xdr:colOff>
      <xdr:row>30</xdr:row>
      <xdr:rowOff>3202</xdr:rowOff>
    </xdr:from>
    <xdr:to>
      <xdr:col>10</xdr:col>
      <xdr:colOff>42423</xdr:colOff>
      <xdr:row>33</xdr:row>
      <xdr:rowOff>22412</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3709146" y="7208584"/>
          <a:ext cx="3731560" cy="501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AT" sz="900" b="1">
              <a:latin typeface="Arial" panose="020B0604020202020204" pitchFamily="34" charset="0"/>
              <a:cs typeface="Arial" panose="020B0604020202020204" pitchFamily="34" charset="0"/>
            </a:rPr>
            <a:t>Ich beantrage die Anweisung der mir zustehenden Vergütung</a:t>
          </a:r>
        </a:p>
        <a:p>
          <a:r>
            <a:rPr lang="de-AT" sz="900" b="1">
              <a:latin typeface="Arial" panose="020B0604020202020204" pitchFamily="34" charset="0"/>
              <a:cs typeface="Arial" panose="020B0604020202020204" pitchFamily="34" charset="0"/>
            </a:rPr>
            <a:t>und versichere, dass meine Angaben vollständig und richtig sind:</a:t>
          </a:r>
        </a:p>
      </xdr:txBody>
    </xdr:sp>
    <xdr:clientData/>
  </xdr:twoCellAnchor>
  <xdr:twoCellAnchor editAs="oneCell">
    <xdr:from>
      <xdr:col>12</xdr:col>
      <xdr:colOff>387005</xdr:colOff>
      <xdr:row>0</xdr:row>
      <xdr:rowOff>2241</xdr:rowOff>
    </xdr:from>
    <xdr:to>
      <xdr:col>14</xdr:col>
      <xdr:colOff>543295</xdr:colOff>
      <xdr:row>1</xdr:row>
      <xdr:rowOff>160682</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499" y="2241"/>
          <a:ext cx="1725114" cy="508065"/>
        </a:xfrm>
        <a:prstGeom prst="rect">
          <a:avLst/>
        </a:prstGeom>
      </xdr:spPr>
    </xdr:pic>
    <xdr:clientData fPrintsWithSheet="0"/>
  </xdr:twoCellAnchor>
  <xdr:twoCellAnchor editAs="oneCell">
    <xdr:from>
      <xdr:col>12</xdr:col>
      <xdr:colOff>388554</xdr:colOff>
      <xdr:row>2</xdr:row>
      <xdr:rowOff>17729</xdr:rowOff>
    </xdr:from>
    <xdr:to>
      <xdr:col>17</xdr:col>
      <xdr:colOff>20560</xdr:colOff>
      <xdr:row>3</xdr:row>
      <xdr:rowOff>115229</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10169048" y="528717"/>
          <a:ext cx="2769653" cy="276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800" b="1">
              <a:solidFill>
                <a:srgbClr val="ED008C"/>
              </a:solidFill>
            </a:rPr>
            <a:t>WIR sind für alle da!</a:t>
          </a:r>
        </a:p>
      </xdr:txBody>
    </xdr:sp>
    <xdr:clientData fPrintsWithSheet="0"/>
  </xdr:twoCellAnchor>
  <mc:AlternateContent xmlns:mc="http://schemas.openxmlformats.org/markup-compatibility/2006">
    <mc:Choice xmlns:a14="http://schemas.microsoft.com/office/drawing/2010/main" Requires="a14">
      <xdr:twoCellAnchor editAs="oneCell">
        <xdr:from>
          <xdr:col>15</xdr:col>
          <xdr:colOff>678838</xdr:colOff>
          <xdr:row>16</xdr:row>
          <xdr:rowOff>1574</xdr:rowOff>
        </xdr:from>
        <xdr:to>
          <xdr:col>17</xdr:col>
          <xdr:colOff>4715</xdr:colOff>
          <xdr:row>25</xdr:row>
          <xdr:rowOff>275196</xdr:rowOff>
        </xdr:to>
        <xdr:grpSp>
          <xdr:nvGrpSpPr>
            <xdr:cNvPr id="8" name="Gruppieren 7">
              <a:extLst>
                <a:ext uri="{FF2B5EF4-FFF2-40B4-BE49-F238E27FC236}">
                  <a16:creationId xmlns:a16="http://schemas.microsoft.com/office/drawing/2014/main" id="{00000000-0008-0000-0000-000008000000}"/>
                </a:ext>
              </a:extLst>
            </xdr:cNvPr>
            <xdr:cNvGrpSpPr/>
          </xdr:nvGrpSpPr>
          <xdr:grpSpPr>
            <a:xfrm>
              <a:off x="12610862" y="3148186"/>
              <a:ext cx="311994" cy="3097504"/>
              <a:chOff x="14475827" y="3138323"/>
              <a:chExt cx="288100" cy="3106274"/>
            </a:xfrm>
          </xdr:grpSpPr>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14475927" y="5957680"/>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A</a:t>
                </a:r>
              </a:p>
            </xdr:txBody>
          </xdr:sp>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14475919" y="3281155"/>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M</a:t>
                </a:r>
              </a:p>
            </xdr:txBody>
          </xdr:sp>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14475927" y="3433555"/>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A</a:t>
                </a:r>
              </a:p>
            </xdr:txBody>
          </xdr:sp>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14475927" y="3595480"/>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H</a:t>
                </a:r>
              </a:p>
            </xdr:txBody>
          </xdr:sp>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14475827" y="3776455"/>
                <a:ext cx="28799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F</a:t>
                </a:r>
              </a:p>
            </xdr:txBody>
          </xdr:sp>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14475927" y="3928855"/>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M</a:t>
                </a:r>
              </a:p>
            </xdr:txBody>
          </xdr:sp>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14475927" y="4081254"/>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A</a:t>
                </a:r>
              </a:p>
            </xdr:txBody>
          </xdr:sp>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14475927" y="4243180"/>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H</a:t>
                </a:r>
              </a:p>
            </xdr:txBody>
          </xdr:sp>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14475927" y="4557505"/>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M</a:t>
                </a:r>
              </a:p>
            </xdr:txBody>
          </xdr:sp>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14475927" y="4414629"/>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F</a:t>
                </a:r>
              </a:p>
            </xdr:txBody>
          </xdr:sp>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14475927" y="4709905"/>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A</a:t>
                </a:r>
              </a:p>
            </xdr:txBody>
          </xdr:sp>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14475927" y="4852784"/>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H</a:t>
                </a:r>
              </a:p>
            </xdr:txBody>
          </xdr:sp>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14475927" y="5043280"/>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F</a:t>
                </a:r>
              </a:p>
            </xdr:txBody>
          </xdr:sp>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14475927" y="5186155"/>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M</a:t>
                </a:r>
              </a:p>
            </xdr:txBody>
          </xdr:sp>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14475927" y="5338555"/>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A</a:t>
                </a:r>
              </a:p>
            </xdr:txBody>
          </xdr:sp>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14475927" y="5481430"/>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H</a:t>
                </a:r>
              </a:p>
            </xdr:txBody>
          </xdr:sp>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14475927" y="5662404"/>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F</a:t>
                </a:r>
              </a:p>
            </xdr:txBody>
          </xdr:sp>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14475927" y="5814805"/>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M</a:t>
                </a:r>
              </a:p>
            </xdr:txBody>
          </xdr:sp>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14475927" y="6100597"/>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H</a:t>
                </a:r>
              </a:p>
            </xdr:txBody>
          </xdr:sp>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14475927" y="3138323"/>
                <a:ext cx="288000" cy="14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AT" sz="800" b="0" i="0" u="none" strike="noStrike" baseline="0">
                    <a:solidFill>
                      <a:srgbClr val="000000"/>
                    </a:solidFill>
                    <a:latin typeface="Segoe UI"/>
                    <a:cs typeface="Segoe UI"/>
                  </a:rPr>
                  <a:t>F</a:t>
                </a:r>
              </a:p>
            </xdr:txBody>
          </xdr:sp>
        </xdr:grpSp>
        <xdr:clientData/>
      </xdr:twoCellAnchor>
    </mc:Choice>
    <mc:Fallback/>
  </mc:AlternateContent>
  <xdr:twoCellAnchor>
    <xdr:from>
      <xdr:col>12</xdr:col>
      <xdr:colOff>752783</xdr:colOff>
      <xdr:row>3</xdr:row>
      <xdr:rowOff>140716</xdr:rowOff>
    </xdr:from>
    <xdr:to>
      <xdr:col>16</xdr:col>
      <xdr:colOff>295276</xdr:colOff>
      <xdr:row>5</xdr:row>
      <xdr:rowOff>29804</xdr:rowOff>
    </xdr:to>
    <xdr:grpSp>
      <xdr:nvGrpSpPr>
        <xdr:cNvPr id="13" name="Gruppieren 12">
          <a:extLst>
            <a:ext uri="{FF2B5EF4-FFF2-40B4-BE49-F238E27FC236}">
              <a16:creationId xmlns:a16="http://schemas.microsoft.com/office/drawing/2014/main" id="{00000000-0008-0000-0000-00000D000000}"/>
            </a:ext>
          </a:extLst>
        </xdr:cNvPr>
        <xdr:cNvGrpSpPr/>
      </xdr:nvGrpSpPr>
      <xdr:grpSpPr>
        <a:xfrm>
          <a:off x="10533277" y="830998"/>
          <a:ext cx="2375340" cy="292500"/>
          <a:chOff x="9670677" y="853865"/>
          <a:chExt cx="2525598" cy="292630"/>
        </a:xfrm>
      </xdr:grpSpPr>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9670677" y="853865"/>
            <a:ext cx="2520000"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0" rIns="90000" bIns="0" rtlCol="0" anchor="t"/>
          <a:lstStyle/>
          <a:p>
            <a:r>
              <a:rPr lang="de-AT" sz="900" b="1"/>
              <a:t>Entwickelt von: Kurt Buchegger</a:t>
            </a:r>
            <a:br>
              <a:rPr lang="de-AT" sz="900" b="1"/>
            </a:br>
            <a:r>
              <a:rPr lang="de-AT" sz="900" b="1"/>
              <a:t>kasse.kuli@gmx.at</a:t>
            </a:r>
          </a:p>
        </xdr:txBody>
      </xdr:sp>
      <xdr:sp macro="" textlink="H!C1">
        <xdr:nvSpPr>
          <xdr:cNvPr id="11" name="Textfeld 10">
            <a:extLst>
              <a:ext uri="{FF2B5EF4-FFF2-40B4-BE49-F238E27FC236}">
                <a16:creationId xmlns:a16="http://schemas.microsoft.com/office/drawing/2014/main" id="{00000000-0008-0000-0000-00000B000000}"/>
              </a:ext>
            </a:extLst>
          </xdr:cNvPr>
          <xdr:cNvSpPr txBox="1"/>
        </xdr:nvSpPr>
        <xdr:spPr>
          <a:xfrm>
            <a:off x="10778299" y="989615"/>
            <a:ext cx="1417976" cy="15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8CD136E-B6A0-4DF1-9066-515EE5962669}" type="TxLink">
              <a:rPr lang="en-US" sz="1000" b="0" i="0" u="none" strike="noStrike">
                <a:solidFill>
                  <a:srgbClr val="000000"/>
                </a:solidFill>
                <a:latin typeface="Arial"/>
                <a:cs typeface="Arial"/>
              </a:rPr>
              <a:pPr/>
              <a:t>Version 2.10 Feb 2023</a:t>
            </a:fld>
            <a:endParaRPr lang="de-AT" sz="1050"/>
          </a:p>
        </xdr:txBody>
      </xdr:sp>
    </xdr:grpSp>
    <xdr:clientData fPrintsWithSheet="0"/>
  </xdr:twoCellAnchor>
  <xdr:twoCellAnchor>
    <xdr:from>
      <xdr:col>13</xdr:col>
      <xdr:colOff>6146</xdr:colOff>
      <xdr:row>5</xdr:row>
      <xdr:rowOff>50416</xdr:rowOff>
    </xdr:from>
    <xdr:to>
      <xdr:col>16</xdr:col>
      <xdr:colOff>294967</xdr:colOff>
      <xdr:row>7</xdr:row>
      <xdr:rowOff>211079</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10253202" y="1165763"/>
          <a:ext cx="2279854" cy="569316"/>
        </a:xfrm>
        <a:prstGeom prst="rect">
          <a:avLst/>
        </a:prstGeom>
        <a:solidFill>
          <a:srgbClr val="FBFDD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e-AT" sz="1100">
              <a:solidFill>
                <a:srgbClr val="FF0000"/>
              </a:solidFill>
            </a:rPr>
            <a:t>Ist ein </a:t>
          </a:r>
          <a:r>
            <a:rPr lang="de-AT" sz="1100" baseline="0">
              <a:solidFill>
                <a:srgbClr val="FF0000"/>
              </a:solidFill>
            </a:rPr>
            <a:t>Sonderfall nicht berücksichtigt,  Datum, Zeit und km leer lassen.</a:t>
          </a:r>
        </a:p>
        <a:p>
          <a:pPr algn="ctr"/>
          <a:r>
            <a:rPr lang="de-AT" sz="1100" baseline="0">
              <a:solidFill>
                <a:srgbClr val="FF0000"/>
              </a:solidFill>
            </a:rPr>
            <a:t> Am Ausdruck mit Hand ausfüllen.</a:t>
          </a:r>
          <a:endParaRPr lang="de-AT" sz="1100">
            <a:solidFill>
              <a:srgbClr val="FF0000"/>
            </a:solidFill>
          </a:endParaRPr>
        </a:p>
      </xdr:txBody>
    </xdr:sp>
    <xdr:clientData fPrintsWithSheet="0"/>
  </xdr:twoCellAnchor>
  <xdr:twoCellAnchor>
    <xdr:from>
      <xdr:col>17</xdr:col>
      <xdr:colOff>11476</xdr:colOff>
      <xdr:row>0</xdr:row>
      <xdr:rowOff>1</xdr:rowOff>
    </xdr:from>
    <xdr:to>
      <xdr:col>18</xdr:col>
      <xdr:colOff>757409</xdr:colOff>
      <xdr:row>5</xdr:row>
      <xdr:rowOff>68856</xdr:rowOff>
    </xdr:to>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12531687" y="1"/>
          <a:ext cx="1434487" cy="11934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Hinweis:</a:t>
          </a:r>
        </a:p>
        <a:p>
          <a:pPr algn="l"/>
          <a:r>
            <a:rPr lang="de-AT" sz="1100"/>
            <a:t>Die Grafiken links  werden nicht ausgedruckt.</a:t>
          </a:r>
        </a:p>
      </xdr:txBody>
    </xdr:sp>
    <xdr:clientData fPrintsWithSheet="0"/>
  </xdr:twoCellAnchor>
  <xdr:twoCellAnchor>
    <xdr:from>
      <xdr:col>14</xdr:col>
      <xdr:colOff>550453</xdr:colOff>
      <xdr:row>0</xdr:row>
      <xdr:rowOff>0</xdr:rowOff>
    </xdr:from>
    <xdr:to>
      <xdr:col>17</xdr:col>
      <xdr:colOff>3314</xdr:colOff>
      <xdr:row>1</xdr:row>
      <xdr:rowOff>152400</xdr:rowOff>
    </xdr:to>
    <xdr:sp macro="" textlink="">
      <xdr:nvSpPr>
        <xdr:cNvPr id="16" name="Textfeld 15">
          <a:extLst>
            <a:ext uri="{FF2B5EF4-FFF2-40B4-BE49-F238E27FC236}">
              <a16:creationId xmlns:a16="http://schemas.microsoft.com/office/drawing/2014/main" id="{00000000-0008-0000-0000-000010000000}"/>
            </a:ext>
          </a:extLst>
        </xdr:cNvPr>
        <xdr:cNvSpPr txBox="1"/>
      </xdr:nvSpPr>
      <xdr:spPr>
        <a:xfrm>
          <a:off x="11899771" y="0"/>
          <a:ext cx="1021684" cy="502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de-AT" sz="4000">
              <a:latin typeface="Arial Black" panose="020B0A04020102020204" pitchFamily="34" charset="0"/>
            </a:rPr>
            <a:t>UG</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vmlDrawing" Target="../drawings/vmlDrawing1.vml"/><Relationship Id="rId21" Type="http://schemas.openxmlformats.org/officeDocument/2006/relationships/ctrlProp" Target="../ctrlProps/ctrlProp14.xml"/><Relationship Id="rId34" Type="http://schemas.openxmlformats.org/officeDocument/2006/relationships/ctrlProp" Target="../ctrlProps/ctrlProp27.x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2" Type="http://schemas.openxmlformats.org/officeDocument/2006/relationships/drawing" Target="../drawings/drawing1.xm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image" Target="../media/image1.emf"/><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control" Target="../activeX/activeX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pageSetUpPr fitToPage="1"/>
  </sheetPr>
  <dimension ref="A1:AA48"/>
  <sheetViews>
    <sheetView tabSelected="1" zoomScale="85" zoomScaleNormal="85" zoomScalePageLayoutView="275" workbookViewId="0">
      <selection activeCell="M17" sqref="M17:M18"/>
    </sheetView>
  </sheetViews>
  <sheetFormatPr baseColWidth="10" defaultColWidth="11.44140625" defaultRowHeight="13.2" x14ac:dyDescent="0.25"/>
  <cols>
    <col min="1" max="1" width="7.44140625" customWidth="1"/>
    <col min="2" max="2" width="11.44140625" customWidth="1"/>
    <col min="3" max="3" width="8.88671875" customWidth="1"/>
    <col min="4" max="4" width="10" customWidth="1"/>
    <col min="5" max="5" width="25" customWidth="1"/>
    <col min="6" max="6" width="10.44140625" customWidth="1"/>
    <col min="7" max="7" width="11.109375" customWidth="1"/>
    <col min="8" max="8" width="19.109375" customWidth="1"/>
    <col min="9" max="9" width="13.33203125" customWidth="1"/>
    <col min="10" max="10" width="13.33203125" hidden="1" customWidth="1"/>
    <col min="11" max="11" width="13.33203125" customWidth="1"/>
    <col min="12" max="12" width="12.44140625" customWidth="1"/>
    <col min="13" max="13" width="11.33203125" customWidth="1"/>
    <col min="14" max="14" width="11.5546875" customWidth="1"/>
    <col min="15" max="15" width="8.44140625" customWidth="1"/>
    <col min="16" max="16" width="9.88671875" customWidth="1"/>
    <col min="17" max="17" width="4.44140625" customWidth="1"/>
    <col min="18" max="18" width="10.33203125" bestFit="1" customWidth="1"/>
    <col min="19" max="19" width="11.44140625" customWidth="1"/>
    <col min="20" max="20" width="9.88671875" customWidth="1"/>
    <col min="21" max="21" width="11.44140625" style="38" hidden="1" customWidth="1"/>
    <col min="22" max="22" width="0" style="38" hidden="1" customWidth="1"/>
    <col min="23" max="23" width="11.44140625" hidden="1" customWidth="1"/>
    <col min="24" max="24" width="13" hidden="1" customWidth="1"/>
  </cols>
  <sheetData>
    <row r="1" spans="1:27" s="17" customFormat="1" ht="27.75" customHeight="1" x14ac:dyDescent="0.25">
      <c r="C1" s="18"/>
      <c r="D1" s="18"/>
      <c r="E1" s="19"/>
      <c r="F1" s="18"/>
      <c r="G1" s="20"/>
      <c r="H1" s="163" t="s">
        <v>33</v>
      </c>
      <c r="I1" s="76" t="str">
        <f>IF(MIN(B17:B26)=0,"",MIN(B17:B26))</f>
        <v/>
      </c>
      <c r="J1" s="21"/>
      <c r="K1" s="22" t="s">
        <v>32</v>
      </c>
      <c r="L1" s="76" t="str">
        <f>IF(MAX(B17:B26)=0,"",MAX(B17:B26))</f>
        <v/>
      </c>
      <c r="M1" s="18"/>
      <c r="N1" s="18"/>
      <c r="O1" s="18"/>
      <c r="P1" s="23"/>
      <c r="Q1" s="23"/>
      <c r="U1" s="90"/>
      <c r="V1" s="90"/>
    </row>
    <row r="2" spans="1:27" ht="12.75" customHeight="1" x14ac:dyDescent="0.25">
      <c r="A2" s="244"/>
      <c r="B2" s="245"/>
      <c r="C2" s="245"/>
      <c r="D2" s="245"/>
      <c r="E2" s="246"/>
      <c r="O2" s="24"/>
    </row>
    <row r="3" spans="1:27" ht="13.8" x14ac:dyDescent="0.25">
      <c r="A3" s="247"/>
      <c r="B3" s="248"/>
      <c r="C3" s="248"/>
      <c r="D3" s="248"/>
      <c r="E3" s="249"/>
      <c r="H3" s="66" t="s">
        <v>0</v>
      </c>
      <c r="I3" s="25"/>
    </row>
    <row r="4" spans="1:27" ht="17.399999999999999" x14ac:dyDescent="0.25">
      <c r="A4" s="280" t="s">
        <v>13</v>
      </c>
      <c r="B4" s="280"/>
      <c r="C4" s="280"/>
      <c r="D4" s="280"/>
      <c r="E4" s="280"/>
      <c r="H4" s="25" t="s">
        <v>36</v>
      </c>
      <c r="I4" s="25"/>
    </row>
    <row r="5" spans="1:27" ht="14.25" customHeight="1" x14ac:dyDescent="0.25">
      <c r="A5" s="244"/>
      <c r="B5" s="245"/>
      <c r="C5" s="245"/>
      <c r="D5" s="245"/>
      <c r="E5" s="246"/>
      <c r="G5" s="26"/>
      <c r="H5" s="25" t="s">
        <v>28</v>
      </c>
      <c r="I5" s="25"/>
      <c r="J5" s="2"/>
      <c r="K5" s="2"/>
      <c r="L5" s="2"/>
    </row>
    <row r="6" spans="1:27" ht="14.25" customHeight="1" x14ac:dyDescent="0.25">
      <c r="A6" s="247"/>
      <c r="B6" s="248"/>
      <c r="C6" s="248"/>
      <c r="D6" s="248"/>
      <c r="E6" s="249"/>
      <c r="G6" s="26"/>
      <c r="H6" s="25" t="s">
        <v>69</v>
      </c>
      <c r="I6" s="25"/>
    </row>
    <row r="7" spans="1:27" ht="17.399999999999999" x14ac:dyDescent="0.25">
      <c r="A7" s="164"/>
      <c r="B7" s="164"/>
      <c r="C7" s="164" t="s">
        <v>1</v>
      </c>
      <c r="D7" s="164"/>
      <c r="G7" s="26"/>
      <c r="H7" s="206" t="s">
        <v>70</v>
      </c>
      <c r="I7" s="25"/>
      <c r="J7" s="2"/>
      <c r="K7" s="2"/>
      <c r="L7" s="2"/>
      <c r="M7" s="2"/>
      <c r="N7" s="2"/>
      <c r="O7" s="27"/>
    </row>
    <row r="8" spans="1:27" ht="20.100000000000001" customHeight="1" x14ac:dyDescent="0.3">
      <c r="A8" s="282" t="s">
        <v>16</v>
      </c>
      <c r="B8" s="283"/>
      <c r="C8" s="284"/>
      <c r="D8" s="284"/>
      <c r="E8" s="285"/>
      <c r="G8" s="26"/>
      <c r="H8" s="206" t="s">
        <v>71</v>
      </c>
      <c r="I8" s="25"/>
      <c r="K8" s="271" t="s">
        <v>52</v>
      </c>
      <c r="L8" s="271"/>
      <c r="M8" s="67">
        <v>0</v>
      </c>
      <c r="N8" s="28"/>
      <c r="O8" s="28"/>
      <c r="P8" s="28"/>
      <c r="R8" s="38"/>
    </row>
    <row r="9" spans="1:27" ht="14.25" customHeight="1" x14ac:dyDescent="0.25">
      <c r="A9" s="281" t="s">
        <v>15</v>
      </c>
      <c r="B9" s="281"/>
      <c r="C9" s="281"/>
      <c r="D9" s="281"/>
      <c r="E9" s="281"/>
      <c r="I9" s="2"/>
      <c r="J9" s="2"/>
      <c r="K9" s="12">
        <v>0</v>
      </c>
      <c r="O9" s="68" t="s">
        <v>2</v>
      </c>
      <c r="T9" s="29"/>
    </row>
    <row r="10" spans="1:27" ht="12" customHeight="1" x14ac:dyDescent="0.25">
      <c r="B10" s="30"/>
      <c r="C10" s="30"/>
      <c r="D10" s="30"/>
      <c r="E10" s="30"/>
      <c r="G10" s="8">
        <v>2</v>
      </c>
      <c r="H10" s="8" t="b">
        <v>0</v>
      </c>
      <c r="I10" s="12" t="str">
        <f>IF(G10=3,"Beträge in Spalte R und ev. Spalte S!","")</f>
        <v/>
      </c>
      <c r="J10" s="13"/>
      <c r="K10" s="14"/>
      <c r="L10" s="31"/>
    </row>
    <row r="11" spans="1:27" ht="15.75" customHeight="1" thickBot="1" x14ac:dyDescent="0.3">
      <c r="B11" s="4"/>
      <c r="L11" s="32"/>
      <c r="M11" s="2"/>
      <c r="N11" s="1"/>
      <c r="O11" s="1"/>
      <c r="P11" s="1"/>
      <c r="Q11" s="329" t="s">
        <v>89</v>
      </c>
    </row>
    <row r="12" spans="1:27" ht="13.5" customHeight="1" thickBot="1" x14ac:dyDescent="0.3">
      <c r="H12" s="165" t="str">
        <f>IF(H10,"Eingabe durch Anklicken von H  in der Spalte Q !","")</f>
        <v/>
      </c>
      <c r="I12" s="165"/>
      <c r="J12" s="165"/>
      <c r="K12" s="165"/>
      <c r="Q12" s="329"/>
      <c r="R12" s="331" t="s">
        <v>108</v>
      </c>
      <c r="S12" s="332"/>
    </row>
    <row r="13" spans="1:27" s="33" customFormat="1" ht="14.25" customHeight="1" x14ac:dyDescent="0.25">
      <c r="A13" s="254" t="s">
        <v>27</v>
      </c>
      <c r="B13" s="272" t="s">
        <v>58</v>
      </c>
      <c r="C13" s="71" t="s">
        <v>3</v>
      </c>
      <c r="D13" s="113"/>
      <c r="E13" s="257" t="s">
        <v>73</v>
      </c>
      <c r="F13" s="258"/>
      <c r="G13" s="259"/>
      <c r="H13" s="72" t="s">
        <v>19</v>
      </c>
      <c r="I13" s="269" t="str">
        <f>IF(G10=2,"Entfernung in km (Weglänge)","nur für BEZU  und PKW")</f>
        <v>Entfernung in km (Weglänge)</v>
      </c>
      <c r="J13" s="69"/>
      <c r="K13" s="252" t="s">
        <v>4</v>
      </c>
      <c r="L13" s="253"/>
      <c r="M13" s="250" t="s">
        <v>5</v>
      </c>
      <c r="N13" s="251"/>
      <c r="O13" s="325" t="s">
        <v>56</v>
      </c>
      <c r="P13" s="326" t="s">
        <v>57</v>
      </c>
      <c r="Q13" s="330"/>
      <c r="R13" s="333" t="s">
        <v>37</v>
      </c>
      <c r="S13" s="319" t="s">
        <v>109</v>
      </c>
      <c r="U13" s="38"/>
      <c r="V13" s="38"/>
      <c r="W13"/>
      <c r="X13"/>
      <c r="Y13"/>
      <c r="Z13"/>
    </row>
    <row r="14" spans="1:27" s="33" customFormat="1" ht="12.75" customHeight="1" x14ac:dyDescent="0.25">
      <c r="A14" s="255"/>
      <c r="B14" s="273"/>
      <c r="C14" s="273" t="s">
        <v>6</v>
      </c>
      <c r="D14" s="273" t="s">
        <v>7</v>
      </c>
      <c r="E14" s="260"/>
      <c r="F14" s="261"/>
      <c r="G14" s="262"/>
      <c r="H14" s="73" t="s">
        <v>20</v>
      </c>
      <c r="I14" s="270"/>
      <c r="J14" s="34"/>
      <c r="K14" s="35" t="str">
        <f>IF(G10=2,"BEZU","nur BEZU")</f>
        <v>BEZU</v>
      </c>
      <c r="L14" s="275" t="str">
        <f>IF(G10=1,"Bahn-kontokarte",IF(G10=2,"Summe BEZU",IF(G10=3,"Summe öffentl. VKM",IF(G10=4,"PKW amtl. km-Geld",""))))</f>
        <v>Summe BEZU</v>
      </c>
      <c r="M14" s="277" t="s">
        <v>90</v>
      </c>
      <c r="N14" s="266" t="s">
        <v>14</v>
      </c>
      <c r="O14" s="275"/>
      <c r="P14" s="327"/>
      <c r="Q14" s="330"/>
      <c r="R14" s="333"/>
      <c r="S14" s="320"/>
      <c r="U14" s="38"/>
      <c r="V14" s="38"/>
      <c r="W14"/>
      <c r="X14"/>
      <c r="Y14"/>
      <c r="Z14"/>
      <c r="AA14"/>
    </row>
    <row r="15" spans="1:27" s="33" customFormat="1" x14ac:dyDescent="0.25">
      <c r="A15" s="255"/>
      <c r="B15" s="273"/>
      <c r="C15" s="273"/>
      <c r="D15" s="273"/>
      <c r="E15" s="260"/>
      <c r="F15" s="261"/>
      <c r="G15" s="262"/>
      <c r="H15" s="73" t="s">
        <v>21</v>
      </c>
      <c r="I15" s="36" t="str">
        <f>IF(OR(G10=2,G10=4),"km Hinfahrt","")</f>
        <v>km Hinfahrt</v>
      </c>
      <c r="J15" s="36"/>
      <c r="K15" s="37" t="str">
        <f>IF(G10=2,"€ Hinfahrt","")</f>
        <v>€ Hinfahrt</v>
      </c>
      <c r="L15" s="275"/>
      <c r="M15" s="278"/>
      <c r="N15" s="267"/>
      <c r="O15" s="275"/>
      <c r="P15" s="327"/>
      <c r="Q15" s="330"/>
      <c r="R15" s="333"/>
      <c r="S15" s="320"/>
      <c r="U15" s="38"/>
      <c r="V15" s="38"/>
      <c r="W15"/>
      <c r="X15"/>
      <c r="Y15"/>
      <c r="Z15"/>
      <c r="AA15"/>
    </row>
    <row r="16" spans="1:27" s="33" customFormat="1" ht="15" customHeight="1" thickBot="1" x14ac:dyDescent="0.3">
      <c r="A16" s="256"/>
      <c r="B16" s="274"/>
      <c r="C16" s="274"/>
      <c r="D16" s="274"/>
      <c r="E16" s="263"/>
      <c r="F16" s="264"/>
      <c r="G16" s="265"/>
      <c r="H16" s="74" t="s">
        <v>30</v>
      </c>
      <c r="I16" s="70" t="str">
        <f>IF(OR(G10=2,G10=4),"km Rückfahrt","")</f>
        <v>km Rückfahrt</v>
      </c>
      <c r="J16" s="70"/>
      <c r="K16" s="70" t="str">
        <f>IF(G10=2,"€ Rückfahrt","")</f>
        <v>€ Rückfahrt</v>
      </c>
      <c r="L16" s="276"/>
      <c r="M16" s="279"/>
      <c r="N16" s="268"/>
      <c r="O16" s="276"/>
      <c r="P16" s="328"/>
      <c r="Q16" s="330"/>
      <c r="R16" s="334"/>
      <c r="S16" s="320"/>
      <c r="U16" s="38"/>
      <c r="V16" s="38"/>
      <c r="W16"/>
      <c r="X16"/>
      <c r="Y16"/>
      <c r="Z16"/>
      <c r="AA16"/>
    </row>
    <row r="17" spans="1:24" ht="24.9" customHeight="1" x14ac:dyDescent="0.25">
      <c r="A17" s="210">
        <v>1</v>
      </c>
      <c r="B17" s="106"/>
      <c r="C17" s="240"/>
      <c r="D17" s="241"/>
      <c r="E17" s="309"/>
      <c r="F17" s="309"/>
      <c r="G17" s="309"/>
      <c r="H17" s="213"/>
      <c r="I17" s="99"/>
      <c r="J17" s="93">
        <f>ROUND(I17,0)</f>
        <v>0</v>
      </c>
      <c r="K17" s="108">
        <f>IF(M17=0,0,IF(J17&lt;=0,0,IF(J17&lt;=8,H!$B$6,IF(J17&lt;=50,J17*H!$B$7,IF(J17&lt;=300,(J17-50)*H!$B$8+H!$D$7,IF(J17&lt;=H!$A$9,(J17-300)*H!$B$9+H!$D$8,IF(J17&gt;H!$A$9,H!$B$10)))))))</f>
        <v>0</v>
      </c>
      <c r="L17" s="215">
        <f ca="1">IF(N17="zu spät!","War nur bis "&amp;TEXT(EOMONTH(MAX(B17:B18),5),"TT.MM.JJJJ")&amp;" möglich!",IF(M17=0,0,IF($G$10=1,0,IF($G$10=2,K17+K18,IF($G$10=3,R17+S17,IF($G$10=4,(J17+J18)*H!$B$14+(I17+I18)*H!$B$15*$M$8,""))))))</f>
        <v>0</v>
      </c>
      <c r="M17" s="322"/>
      <c r="N17" s="223">
        <f ca="1">H!N44</f>
        <v>0</v>
      </c>
      <c r="O17" s="323"/>
      <c r="P17" s="217"/>
      <c r="Q17" s="318"/>
      <c r="R17" s="291"/>
      <c r="S17" s="219"/>
      <c r="U17" s="313" t="b">
        <v>0</v>
      </c>
      <c r="V17" s="312" t="b">
        <v>0</v>
      </c>
      <c r="W17" s="312" t="b">
        <v>0</v>
      </c>
      <c r="X17" s="314" t="b">
        <v>0</v>
      </c>
    </row>
    <row r="18" spans="1:24" ht="24.9" customHeight="1" x14ac:dyDescent="0.25">
      <c r="A18" s="211"/>
      <c r="B18" s="168"/>
      <c r="C18" s="228"/>
      <c r="D18" s="231"/>
      <c r="E18" s="310"/>
      <c r="F18" s="310"/>
      <c r="G18" s="310"/>
      <c r="H18" s="214"/>
      <c r="I18" s="100"/>
      <c r="J18" s="94">
        <f>ROUND(I18,0)</f>
        <v>0</v>
      </c>
      <c r="K18" s="109">
        <f>IF(M17=0,0,IF(J18&lt;=0,0,IF(J18&lt;=8,H!$B$6,IF(J18&lt;=50,J18*H!$B$7,IF(J18&lt;=300,(J18-50)*H!$B$8+H!$D$7,IF(J18&lt;=H!$A$9,(J18-300)*H!$B$9+H!$D$8,IF(J18&gt;H!$A$9,H!$B$10)))))))</f>
        <v>0</v>
      </c>
      <c r="L18" s="216"/>
      <c r="M18" s="229"/>
      <c r="N18" s="216"/>
      <c r="O18" s="324"/>
      <c r="P18" s="218"/>
      <c r="Q18" s="318"/>
      <c r="R18" s="292"/>
      <c r="S18" s="293"/>
      <c r="U18" s="313"/>
      <c r="V18" s="312"/>
      <c r="W18" s="312"/>
      <c r="X18" s="312"/>
    </row>
    <row r="19" spans="1:24" ht="24.9" customHeight="1" x14ac:dyDescent="0.25">
      <c r="A19" s="212">
        <v>2</v>
      </c>
      <c r="B19" s="106"/>
      <c r="C19" s="242"/>
      <c r="D19" s="243"/>
      <c r="E19" s="310"/>
      <c r="F19" s="310"/>
      <c r="G19" s="310"/>
      <c r="H19" s="321"/>
      <c r="I19" s="101"/>
      <c r="J19" s="95">
        <f t="shared" ref="J19:J26" si="0">ROUND(I19,0)</f>
        <v>0</v>
      </c>
      <c r="K19" s="96">
        <f>IF(M19=0,0,IF(J19&lt;=0,0,IF(J19&lt;=8,H!$B$6,IF(J19&lt;=50,J19*H!$B$7,IF(J19&lt;=300,(J19-50)*H!$B$8+H!$D$7,IF(J19&lt;=H!$A$9,(J19-300)*H!$B$9+H!$D$8,IF(J19&gt;H!$A$9,H!$B$10)))))))</f>
        <v>0</v>
      </c>
      <c r="L19" s="215">
        <f ca="1">IF(N19="zu spät!","War nur bis "&amp;TEXT(EOMONTH(MAX(B19:B20),5),"TT.MM.JJJJ")&amp;" möglich!",IF(M19=0,0,IF($G$10=1,0,IF($G$10=2,K19+K20,IF($G$10=3,R19+S19,IF($G$10=4,(J19+J20)*H!$B$14+(I19+I20)*H!$B$15*$M$8,""))))))</f>
        <v>0</v>
      </c>
      <c r="M19" s="224"/>
      <c r="N19" s="223">
        <f ca="1">H!N46</f>
        <v>0</v>
      </c>
      <c r="O19" s="221"/>
      <c r="P19" s="315"/>
      <c r="Q19" s="318"/>
      <c r="R19" s="291"/>
      <c r="S19" s="219"/>
      <c r="U19" s="312" t="b">
        <v>0</v>
      </c>
      <c r="V19" s="312" t="b">
        <v>0</v>
      </c>
      <c r="W19" s="312" t="b">
        <v>0</v>
      </c>
      <c r="X19" s="314" t="b">
        <v>0</v>
      </c>
    </row>
    <row r="20" spans="1:24" ht="24.9" customHeight="1" x14ac:dyDescent="0.25">
      <c r="A20" s="211"/>
      <c r="B20" s="105"/>
      <c r="C20" s="242"/>
      <c r="D20" s="243"/>
      <c r="E20" s="310"/>
      <c r="F20" s="310"/>
      <c r="G20" s="310"/>
      <c r="H20" s="214"/>
      <c r="I20" s="100"/>
      <c r="J20" s="94">
        <f t="shared" si="0"/>
        <v>0</v>
      </c>
      <c r="K20" s="110">
        <f>IF(M19=0,0,IF(J20&lt;=0,0,IF(J20&lt;=8,H!$B$6,IF(J20&lt;=50,J20*H!$B$7,IF(J20&lt;=300,(J20-50)*H!$B$8+H!$D$7,IF(J20&lt;=H!$A$9,(J20-300)*H!$B$9+H!$D$8,IF(J20&gt;H!$A$9,H!$B$10)))))))</f>
        <v>0</v>
      </c>
      <c r="L20" s="216"/>
      <c r="M20" s="229"/>
      <c r="N20" s="216"/>
      <c r="O20" s="311"/>
      <c r="P20" s="315"/>
      <c r="Q20" s="318"/>
      <c r="R20" s="292"/>
      <c r="S20" s="293"/>
      <c r="U20" s="312"/>
      <c r="V20" s="312"/>
      <c r="W20" s="312"/>
      <c r="X20" s="314"/>
    </row>
    <row r="21" spans="1:24" ht="24.9" customHeight="1" x14ac:dyDescent="0.25">
      <c r="A21" s="212">
        <v>3</v>
      </c>
      <c r="B21" s="106"/>
      <c r="C21" s="242"/>
      <c r="D21" s="243"/>
      <c r="E21" s="310"/>
      <c r="F21" s="310"/>
      <c r="G21" s="310"/>
      <c r="H21" s="232"/>
      <c r="I21" s="101"/>
      <c r="J21" s="96">
        <f t="shared" si="0"/>
        <v>0</v>
      </c>
      <c r="K21" s="96">
        <f>IF(M21=0,0,IF(J21&lt;=0,0,IF(J21&lt;=8,H!$B$6,IF(J21&lt;=50,J21*H!$B$7,IF(J21&lt;=300,(J21-50)*H!$B$8+H!$D$7,IF(J21&lt;=H!$A$9,(J21-300)*H!$B$9+H!$D$8,IF(J21&gt;H!$A$9,H!$B$10)))))))</f>
        <v>0</v>
      </c>
      <c r="L21" s="215">
        <f ca="1">IF(N21="zu spät!","War nur bis "&amp;TEXT(EOMONTH(MAX(B21:B22),5),"TT.MM.JJJJ")&amp;" möglich!",IF(M21=0,0,IF($G$10=1,0,IF($G$10=2,K21+K22,IF($G$10=3,R21+S21,IF($G$10=4,(J21+J22)*H!$B$14+(I21+I22)*H!$B$15*$M$8,""))))))</f>
        <v>0</v>
      </c>
      <c r="M21" s="224"/>
      <c r="N21" s="223">
        <f ca="1">H!N48</f>
        <v>0</v>
      </c>
      <c r="O21" s="221"/>
      <c r="P21" s="315"/>
      <c r="Q21" s="318"/>
      <c r="R21" s="291"/>
      <c r="S21" s="219"/>
      <c r="U21" s="312" t="b">
        <v>0</v>
      </c>
      <c r="V21" s="312" t="b">
        <v>0</v>
      </c>
      <c r="W21" s="312" t="b">
        <v>0</v>
      </c>
      <c r="X21" s="314" t="b">
        <v>0</v>
      </c>
    </row>
    <row r="22" spans="1:24" ht="24.9" customHeight="1" x14ac:dyDescent="0.25">
      <c r="A22" s="211"/>
      <c r="B22" s="105"/>
      <c r="C22" s="242"/>
      <c r="D22" s="243"/>
      <c r="E22" s="310"/>
      <c r="F22" s="310"/>
      <c r="G22" s="310"/>
      <c r="H22" s="233"/>
      <c r="I22" s="100"/>
      <c r="J22" s="97">
        <f t="shared" si="0"/>
        <v>0</v>
      </c>
      <c r="K22" s="110">
        <f>IF(M21=0,0,IF(J22&lt;=0,0,IF(J22&lt;=8,H!$B$6,IF(J22&lt;=50,J22*H!$B$7,IF(J22&lt;=300,(J22-50)*H!$B$8+H!$D$7,IF(J22&lt;=H!$A$9,(J22-300)*H!$B$9+H!$D$8,IF(J22&gt;H!$A$9,H!$B$10)))))))</f>
        <v>0</v>
      </c>
      <c r="L22" s="216"/>
      <c r="M22" s="229"/>
      <c r="N22" s="216"/>
      <c r="O22" s="311"/>
      <c r="P22" s="315"/>
      <c r="Q22" s="318"/>
      <c r="R22" s="292"/>
      <c r="S22" s="293"/>
      <c r="U22" s="312"/>
      <c r="V22" s="312"/>
      <c r="W22" s="312"/>
      <c r="X22" s="314"/>
    </row>
    <row r="23" spans="1:24" ht="24.9" customHeight="1" x14ac:dyDescent="0.25">
      <c r="A23" s="212">
        <v>4</v>
      </c>
      <c r="B23" s="106"/>
      <c r="C23" s="227"/>
      <c r="D23" s="230"/>
      <c r="E23" s="234"/>
      <c r="F23" s="235"/>
      <c r="G23" s="236"/>
      <c r="H23" s="232"/>
      <c r="I23" s="101"/>
      <c r="J23" s="96">
        <f t="shared" si="0"/>
        <v>0</v>
      </c>
      <c r="K23" s="96">
        <f>IF(M23=0,0,IF(J23&lt;=0,0,IF(J23&lt;=8,H!$B$6,IF(J23&lt;=50,J23*H!$B$7,IF(J23&lt;=300,(J23-50)*H!$B$8+H!$D$7,IF(J23&lt;=H!$A$9,(J23-300)*H!$B$9+H!$D$8,IF(J23&gt;H!$A$9,H!$B$10)))))))</f>
        <v>0</v>
      </c>
      <c r="L23" s="215">
        <f ca="1">IF(N23="zu spät!","War nur bis "&amp;TEXT(EOMONTH(MAX(B23:B24),5),"TT.MM.JJJJ")&amp;" möglich!",IF(M23=0,0,IF($G$10=1,0,IF($G$10=2,K23+K24,IF($G$10=3,R23+S23,IF($G$10=4,(J23+J24)*H!$B$14+(I23+I24)*H!$B$15*$M$8,""))))))</f>
        <v>0</v>
      </c>
      <c r="M23" s="224"/>
      <c r="N23" s="223">
        <f ca="1">H!N50</f>
        <v>0</v>
      </c>
      <c r="O23" s="221"/>
      <c r="P23" s="219"/>
      <c r="Q23" s="318"/>
      <c r="R23" s="291"/>
      <c r="S23" s="219"/>
      <c r="U23" s="312" t="b">
        <v>0</v>
      </c>
      <c r="V23" s="312" t="b">
        <v>0</v>
      </c>
      <c r="W23" s="312" t="b">
        <v>0</v>
      </c>
      <c r="X23" s="314" t="b">
        <v>0</v>
      </c>
    </row>
    <row r="24" spans="1:24" ht="24.9" customHeight="1" x14ac:dyDescent="0.25">
      <c r="A24" s="211"/>
      <c r="B24" s="105"/>
      <c r="C24" s="228"/>
      <c r="D24" s="231"/>
      <c r="E24" s="237"/>
      <c r="F24" s="238"/>
      <c r="G24" s="239"/>
      <c r="H24" s="233"/>
      <c r="I24" s="100"/>
      <c r="J24" s="97">
        <f t="shared" si="0"/>
        <v>0</v>
      </c>
      <c r="K24" s="110">
        <f>IF(M23=0,0,IF(J24&lt;=0,0,IF(J24&lt;=8,H!$B$6,IF(J24&lt;=50,J24*H!$B$7,IF(J24&lt;=300,(J24-50)*H!$B$8+H!$D$7,IF(J24&lt;=H!$A$9,(J24-300)*H!$B$9+H!$D$8,IF(J24&gt;H!$A$9,H!$B$10)))))))</f>
        <v>0</v>
      </c>
      <c r="L24" s="216"/>
      <c r="M24" s="229"/>
      <c r="N24" s="216"/>
      <c r="O24" s="311"/>
      <c r="P24" s="293"/>
      <c r="Q24" s="318"/>
      <c r="R24" s="292"/>
      <c r="S24" s="293"/>
      <c r="U24" s="312"/>
      <c r="V24" s="312"/>
      <c r="W24" s="312"/>
      <c r="X24" s="314"/>
    </row>
    <row r="25" spans="1:24" ht="24.9" customHeight="1" x14ac:dyDescent="0.25">
      <c r="A25" s="212">
        <v>5</v>
      </c>
      <c r="B25" s="106"/>
      <c r="C25" s="286"/>
      <c r="D25" s="286"/>
      <c r="E25" s="234"/>
      <c r="F25" s="235"/>
      <c r="G25" s="236"/>
      <c r="H25" s="232"/>
      <c r="I25" s="101"/>
      <c r="J25" s="96">
        <f t="shared" si="0"/>
        <v>0</v>
      </c>
      <c r="K25" s="111">
        <f>IF(M25=0,0,IF(J25&lt;=0,0,IF(J25&lt;=8,H!$B$6,IF(J25&lt;=50,J25*H!$B$7,IF(J25&lt;=300,(J25-50)*H!$B$8+H!$D$7,IF(J25&lt;=H!$A$9,(J25-300)*H!$B$9+H!$D$8,IF(J25&gt;H!$A$9,H!$B$10)))))))</f>
        <v>0</v>
      </c>
      <c r="L25" s="215">
        <f ca="1">IF(N25="zu spät!","War nur bis "&amp;TEXT(EOMONTH(MAX(B25:B26),5),"TT.MM.JJJJ")&amp;" möglich!",IF(M25=0,0,IF($G$10=1,0,IF($G$10=2,K25+K26,IF($G$10=3,R25+S25,IF($G$10=4,(J25+J26)*H!$B$14+(I25+I26)*H!$B$15*$M$8,""))))))</f>
        <v>0</v>
      </c>
      <c r="M25" s="224"/>
      <c r="N25" s="223">
        <f ca="1">H!N52</f>
        <v>0</v>
      </c>
      <c r="O25" s="221"/>
      <c r="P25" s="219"/>
      <c r="Q25" s="318"/>
      <c r="R25" s="291"/>
      <c r="S25" s="219"/>
      <c r="U25" s="312" t="b">
        <v>0</v>
      </c>
      <c r="V25" s="312" t="b">
        <v>0</v>
      </c>
      <c r="W25" s="312" t="b">
        <v>0</v>
      </c>
      <c r="X25" s="314" t="b">
        <v>0</v>
      </c>
    </row>
    <row r="26" spans="1:24" ht="24.9" customHeight="1" thickBot="1" x14ac:dyDescent="0.3">
      <c r="A26" s="226"/>
      <c r="B26" s="107"/>
      <c r="C26" s="287"/>
      <c r="D26" s="287"/>
      <c r="E26" s="288"/>
      <c r="F26" s="289"/>
      <c r="G26" s="290"/>
      <c r="H26" s="317"/>
      <c r="I26" s="102"/>
      <c r="J26" s="98">
        <f t="shared" si="0"/>
        <v>0</v>
      </c>
      <c r="K26" s="112">
        <f>IF(M25=0,0,IF(J26&lt;=0,0,IF(J26&lt;=8,H!$B$6,IF(J26&lt;=50,J26*H!$B$7,IF(J26&lt;=300,(J26-50)*H!$B$8+H!$D$7,IF(J26&lt;=H!$A$9,(J26-300)*H!$B$9+H!$D$8,IF(J26&gt;H!$A$9,H!$B$10)))))))</f>
        <v>0</v>
      </c>
      <c r="L26" s="216"/>
      <c r="M26" s="225"/>
      <c r="N26" s="216"/>
      <c r="O26" s="222"/>
      <c r="P26" s="220"/>
      <c r="Q26" s="318"/>
      <c r="R26" s="316"/>
      <c r="S26" s="220"/>
      <c r="U26" s="312"/>
      <c r="V26" s="312"/>
      <c r="W26" s="312"/>
      <c r="X26" s="314"/>
    </row>
    <row r="27" spans="1:24" ht="31.5" customHeight="1" thickBot="1" x14ac:dyDescent="0.3">
      <c r="A27" s="301" t="str">
        <f ca="1">H!K37</f>
        <v/>
      </c>
      <c r="B27" s="301"/>
      <c r="C27" s="301"/>
      <c r="D27" s="301"/>
      <c r="E27" s="301"/>
      <c r="F27" s="301"/>
      <c r="G27" s="302"/>
      <c r="H27" s="303" t="s">
        <v>29</v>
      </c>
      <c r="I27" s="304"/>
      <c r="J27" s="304"/>
      <c r="K27" s="304"/>
      <c r="L27" s="103">
        <f ca="1">SUM(L17:L26)</f>
        <v>0</v>
      </c>
      <c r="M27" s="104"/>
      <c r="N27" s="103">
        <f ca="1">SUM(N17:N26)</f>
        <v>0</v>
      </c>
      <c r="O27" s="202">
        <f>SUM(O17:O26)</f>
        <v>0</v>
      </c>
      <c r="P27" s="203">
        <f>SUM(P17:P26)</f>
        <v>0</v>
      </c>
      <c r="Q27" s="91"/>
    </row>
    <row r="28" spans="1:24" s="1" customFormat="1" ht="22.5" customHeight="1" thickBot="1" x14ac:dyDescent="0.25">
      <c r="A28" s="300" t="s">
        <v>55</v>
      </c>
      <c r="B28" s="300"/>
      <c r="C28" s="300"/>
      <c r="D28" s="300"/>
      <c r="E28" s="300"/>
      <c r="F28" s="300"/>
      <c r="G28" s="300"/>
      <c r="K28" s="40"/>
      <c r="L28" s="41"/>
      <c r="M28" s="298" t="s">
        <v>92</v>
      </c>
      <c r="N28" s="299"/>
      <c r="O28" s="296" t="str">
        <f ca="1">IF(SUM(L27:P27)=0,"",SUM(L27:P27))</f>
        <v/>
      </c>
      <c r="P28" s="297"/>
      <c r="Q28" s="92"/>
      <c r="U28" s="39"/>
      <c r="V28" s="42"/>
    </row>
    <row r="29" spans="1:24" s="1" customFormat="1" ht="15.6" customHeight="1" x14ac:dyDescent="0.2">
      <c r="A29" s="300"/>
      <c r="B29" s="300"/>
      <c r="C29" s="300"/>
      <c r="D29" s="300"/>
      <c r="E29" s="300"/>
      <c r="F29" s="300"/>
      <c r="G29" s="300"/>
      <c r="K29" s="40"/>
      <c r="L29" s="41"/>
      <c r="M29" s="166"/>
      <c r="N29" s="166"/>
      <c r="O29" s="167"/>
      <c r="P29" s="167"/>
      <c r="Q29" s="92"/>
      <c r="U29" s="39"/>
      <c r="V29" s="42"/>
    </row>
    <row r="30" spans="1:24" s="1" customFormat="1" x14ac:dyDescent="0.25">
      <c r="A30" s="63" t="s">
        <v>31</v>
      </c>
      <c r="U30" s="42"/>
      <c r="V30" s="42"/>
    </row>
    <row r="31" spans="1:24" s="1" customFormat="1" x14ac:dyDescent="0.25">
      <c r="A31" s="64"/>
      <c r="B31" s="14" t="s">
        <v>8</v>
      </c>
      <c r="C31" s="14"/>
      <c r="D31" s="14"/>
      <c r="P31" s="2" t="s">
        <v>9</v>
      </c>
      <c r="Q31" s="2"/>
      <c r="U31" s="42"/>
      <c r="V31" s="42"/>
    </row>
    <row r="32" spans="1:24" s="1" customFormat="1" x14ac:dyDescent="0.25">
      <c r="A32" s="64"/>
      <c r="B32" s="14" t="s">
        <v>35</v>
      </c>
      <c r="C32" s="14"/>
      <c r="D32" s="14"/>
      <c r="U32" s="42"/>
      <c r="V32" s="42"/>
    </row>
    <row r="33" spans="1:22" s="1" customFormat="1" ht="13.5" customHeight="1" x14ac:dyDescent="0.25">
      <c r="A33" s="65"/>
      <c r="B33" s="14" t="s">
        <v>10</v>
      </c>
      <c r="C33" s="14"/>
      <c r="D33" s="14"/>
      <c r="U33" s="42"/>
      <c r="V33" s="42"/>
    </row>
    <row r="34" spans="1:22" s="1" customFormat="1" x14ac:dyDescent="0.25">
      <c r="A34" s="64"/>
      <c r="B34" s="14" t="s">
        <v>18</v>
      </c>
      <c r="C34" s="14"/>
      <c r="D34" s="14"/>
      <c r="F34" s="2"/>
      <c r="G34" s="2"/>
      <c r="H34" s="2"/>
      <c r="U34" s="42"/>
      <c r="V34" s="42"/>
    </row>
    <row r="35" spans="1:22" s="1" customFormat="1" ht="6.75" customHeight="1" x14ac:dyDescent="0.25">
      <c r="P35"/>
      <c r="Q35"/>
      <c r="U35" s="42"/>
      <c r="V35" s="42"/>
    </row>
    <row r="36" spans="1:22" s="1" customFormat="1" ht="20.25" customHeight="1" x14ac:dyDescent="0.2">
      <c r="A36" s="43" t="s">
        <v>17</v>
      </c>
      <c r="B36" s="3"/>
      <c r="C36" s="10"/>
      <c r="D36" s="15" t="b">
        <v>1</v>
      </c>
      <c r="E36" s="11">
        <f>IF(D36,1,"")</f>
        <v>1</v>
      </c>
      <c r="F36" s="306" t="s">
        <v>106</v>
      </c>
      <c r="G36" s="306"/>
      <c r="H36" s="204">
        <v>43896</v>
      </c>
      <c r="L36" s="306"/>
      <c r="M36" s="306"/>
      <c r="N36" s="306"/>
      <c r="O36" s="306"/>
      <c r="P36" s="306"/>
      <c r="Q36" s="89"/>
      <c r="U36" s="42"/>
      <c r="V36" s="42"/>
    </row>
    <row r="37" spans="1:22" s="1" customFormat="1" ht="15" customHeight="1" x14ac:dyDescent="0.2">
      <c r="A37" s="16"/>
      <c r="B37" s="5"/>
      <c r="C37" s="16"/>
      <c r="D37" s="5"/>
      <c r="E37" s="75" t="s">
        <v>67</v>
      </c>
      <c r="F37" s="308" t="s">
        <v>11</v>
      </c>
      <c r="G37" s="308"/>
      <c r="H37" s="9" t="s">
        <v>12</v>
      </c>
      <c r="L37" s="308" t="s">
        <v>11</v>
      </c>
      <c r="M37" s="308"/>
      <c r="N37" s="308"/>
      <c r="O37" s="307" t="s">
        <v>12</v>
      </c>
      <c r="P37" s="307"/>
      <c r="Q37" s="9"/>
      <c r="U37" s="42"/>
      <c r="V37" s="42"/>
    </row>
    <row r="38" spans="1:22" s="1" customFormat="1" ht="11.25" customHeight="1" x14ac:dyDescent="0.2">
      <c r="A38" s="294" t="s">
        <v>72</v>
      </c>
      <c r="B38" s="294"/>
      <c r="C38" s="294"/>
      <c r="D38" s="294"/>
      <c r="E38" s="295"/>
      <c r="G38" s="3"/>
      <c r="H38" s="3"/>
      <c r="U38" s="42"/>
      <c r="V38" s="42"/>
    </row>
    <row r="39" spans="1:22" s="1" customFormat="1" ht="11.25" customHeight="1" x14ac:dyDescent="0.2">
      <c r="A39" s="294"/>
      <c r="B39" s="294"/>
      <c r="C39" s="294"/>
      <c r="D39" s="294"/>
      <c r="E39" s="295"/>
      <c r="U39" s="42"/>
      <c r="V39" s="42"/>
    </row>
    <row r="40" spans="1:22" s="1" customFormat="1" ht="11.25" customHeight="1" x14ac:dyDescent="0.2">
      <c r="A40" s="294"/>
      <c r="B40" s="294"/>
      <c r="C40" s="294"/>
      <c r="D40" s="294"/>
      <c r="E40" s="295"/>
      <c r="F40" s="305"/>
      <c r="G40" s="305"/>
      <c r="H40" s="305"/>
      <c r="I40" s="305"/>
      <c r="J40" s="9"/>
      <c r="L40" s="305"/>
      <c r="M40" s="305"/>
      <c r="N40" s="305"/>
      <c r="O40" s="305"/>
      <c r="P40" s="305"/>
      <c r="Q40" s="89"/>
      <c r="U40" s="42"/>
      <c r="V40" s="42"/>
    </row>
    <row r="41" spans="1:22" ht="11.25" customHeight="1" x14ac:dyDescent="0.25">
      <c r="A41" s="294"/>
      <c r="B41" s="294"/>
      <c r="C41" s="294"/>
      <c r="D41" s="294"/>
      <c r="E41" s="295"/>
      <c r="F41" s="306"/>
      <c r="G41" s="306"/>
      <c r="H41" s="306"/>
      <c r="I41" s="306"/>
      <c r="J41" s="9"/>
      <c r="K41" s="1"/>
      <c r="L41" s="306"/>
      <c r="M41" s="306"/>
      <c r="N41" s="306"/>
      <c r="O41" s="306"/>
      <c r="P41" s="306"/>
      <c r="Q41" s="89"/>
    </row>
    <row r="42" spans="1:22" ht="11.25" customHeight="1" x14ac:dyDescent="0.25">
      <c r="A42" s="294"/>
      <c r="B42" s="294"/>
      <c r="C42" s="294"/>
      <c r="D42" s="294"/>
      <c r="E42" s="295"/>
      <c r="F42" s="1"/>
      <c r="G42" s="3" t="s">
        <v>24</v>
      </c>
      <c r="K42" s="1"/>
      <c r="L42" s="3" t="s">
        <v>25</v>
      </c>
      <c r="P42" s="58" t="s">
        <v>38</v>
      </c>
      <c r="Q42" s="58"/>
    </row>
    <row r="43" spans="1:22" ht="9.75" customHeight="1" x14ac:dyDescent="0.25">
      <c r="C43" s="6" t="s">
        <v>34</v>
      </c>
      <c r="D43" s="6" t="s">
        <v>26</v>
      </c>
      <c r="K43" s="1"/>
    </row>
    <row r="48" spans="1:22" x14ac:dyDescent="0.25">
      <c r="N48" s="1"/>
    </row>
  </sheetData>
  <sheetProtection algorithmName="SHA-512" hashValue="df50OfKZrZaRmulA2s/YkwifiUaEDFmHa7SFd5nEKW+bUlUH79uN1/g8av/b/01B2X+rfzA5EwH4zEc8EWUrYA==" saltValue="12fb23hZ6R57wlO6P/r/3g==" spinCount="100000" sheet="1" objects="1" scenarios="1" selectLockedCells="1"/>
  <mergeCells count="123">
    <mergeCell ref="S13:S16"/>
    <mergeCell ref="H19:H20"/>
    <mergeCell ref="M19:M20"/>
    <mergeCell ref="N19:N20"/>
    <mergeCell ref="O19:O20"/>
    <mergeCell ref="R17:R18"/>
    <mergeCell ref="S17:S18"/>
    <mergeCell ref="R19:R20"/>
    <mergeCell ref="X17:X18"/>
    <mergeCell ref="X19:X20"/>
    <mergeCell ref="M17:M18"/>
    <mergeCell ref="O17:O18"/>
    <mergeCell ref="V19:V20"/>
    <mergeCell ref="W19:W20"/>
    <mergeCell ref="U19:U20"/>
    <mergeCell ref="Q17:Q18"/>
    <mergeCell ref="Q19:Q20"/>
    <mergeCell ref="S19:S20"/>
    <mergeCell ref="O13:O16"/>
    <mergeCell ref="P13:P16"/>
    <mergeCell ref="Q11:Q16"/>
    <mergeCell ref="R12:S12"/>
    <mergeCell ref="R13:R16"/>
    <mergeCell ref="X21:X22"/>
    <mergeCell ref="P19:P20"/>
    <mergeCell ref="X25:X26"/>
    <mergeCell ref="E19:G20"/>
    <mergeCell ref="E21:G22"/>
    <mergeCell ref="P23:P24"/>
    <mergeCell ref="R25:R26"/>
    <mergeCell ref="S25:S26"/>
    <mergeCell ref="P21:P22"/>
    <mergeCell ref="X23:X24"/>
    <mergeCell ref="L25:L26"/>
    <mergeCell ref="H25:H26"/>
    <mergeCell ref="U21:U22"/>
    <mergeCell ref="U23:U24"/>
    <mergeCell ref="U25:U26"/>
    <mergeCell ref="Q21:Q22"/>
    <mergeCell ref="Q23:Q24"/>
    <mergeCell ref="Q25:Q26"/>
    <mergeCell ref="V25:V26"/>
    <mergeCell ref="W25:W26"/>
    <mergeCell ref="V23:V24"/>
    <mergeCell ref="W23:W24"/>
    <mergeCell ref="V21:V22"/>
    <mergeCell ref="W21:W22"/>
    <mergeCell ref="E17:G18"/>
    <mergeCell ref="H21:H22"/>
    <mergeCell ref="M21:M22"/>
    <mergeCell ref="N21:N22"/>
    <mergeCell ref="O21:O22"/>
    <mergeCell ref="V17:V18"/>
    <mergeCell ref="W17:W18"/>
    <mergeCell ref="U17:U18"/>
    <mergeCell ref="L23:L24"/>
    <mergeCell ref="O23:O24"/>
    <mergeCell ref="L17:L18"/>
    <mergeCell ref="C25:C26"/>
    <mergeCell ref="D25:D26"/>
    <mergeCell ref="E25:G26"/>
    <mergeCell ref="R21:R22"/>
    <mergeCell ref="S21:S22"/>
    <mergeCell ref="R23:R24"/>
    <mergeCell ref="S23:S24"/>
    <mergeCell ref="D21:D22"/>
    <mergeCell ref="A38:E42"/>
    <mergeCell ref="O28:P28"/>
    <mergeCell ref="M28:N28"/>
    <mergeCell ref="A28:G29"/>
    <mergeCell ref="A27:G27"/>
    <mergeCell ref="C21:C22"/>
    <mergeCell ref="H27:K27"/>
    <mergeCell ref="F40:I41"/>
    <mergeCell ref="L40:P41"/>
    <mergeCell ref="F36:G36"/>
    <mergeCell ref="L36:N36"/>
    <mergeCell ref="O36:P36"/>
    <mergeCell ref="O37:P37"/>
    <mergeCell ref="F37:G37"/>
    <mergeCell ref="L37:N37"/>
    <mergeCell ref="A2:E3"/>
    <mergeCell ref="M13:N13"/>
    <mergeCell ref="K13:L13"/>
    <mergeCell ref="A13:A16"/>
    <mergeCell ref="E13:G16"/>
    <mergeCell ref="N14:N16"/>
    <mergeCell ref="A5:E6"/>
    <mergeCell ref="I13:I14"/>
    <mergeCell ref="K8:L8"/>
    <mergeCell ref="B13:B16"/>
    <mergeCell ref="C14:C16"/>
    <mergeCell ref="D14:D16"/>
    <mergeCell ref="L14:L16"/>
    <mergeCell ref="M14:M16"/>
    <mergeCell ref="A4:E4"/>
    <mergeCell ref="A9:E9"/>
    <mergeCell ref="A8:B8"/>
    <mergeCell ref="C8:E8"/>
    <mergeCell ref="A17:A18"/>
    <mergeCell ref="A19:A20"/>
    <mergeCell ref="A21:A22"/>
    <mergeCell ref="H17:H18"/>
    <mergeCell ref="L19:L20"/>
    <mergeCell ref="L21:L22"/>
    <mergeCell ref="P17:P18"/>
    <mergeCell ref="P25:P26"/>
    <mergeCell ref="O25:O26"/>
    <mergeCell ref="N25:N26"/>
    <mergeCell ref="M25:M26"/>
    <mergeCell ref="A25:A26"/>
    <mergeCell ref="A23:A24"/>
    <mergeCell ref="C23:C24"/>
    <mergeCell ref="M23:M24"/>
    <mergeCell ref="N23:N24"/>
    <mergeCell ref="D23:D24"/>
    <mergeCell ref="H23:H24"/>
    <mergeCell ref="E23:G24"/>
    <mergeCell ref="C17:C18"/>
    <mergeCell ref="D17:D18"/>
    <mergeCell ref="N17:N18"/>
    <mergeCell ref="C19:C20"/>
    <mergeCell ref="D19:D20"/>
  </mergeCells>
  <phoneticPr fontId="0" type="noConversion"/>
  <conditionalFormatting sqref="P27:Q27">
    <cfRule type="cellIs" dxfId="23" priority="91" operator="equal">
      <formula>0</formula>
    </cfRule>
  </conditionalFormatting>
  <conditionalFormatting sqref="Q28:Q29 O28:O29">
    <cfRule type="cellIs" dxfId="22" priority="74" stopIfTrue="1" operator="equal">
      <formula>0</formula>
    </cfRule>
    <cfRule type="cellIs" dxfId="21" priority="75" stopIfTrue="1" operator="equal">
      <formula>0</formula>
    </cfRule>
  </conditionalFormatting>
  <conditionalFormatting sqref="N27">
    <cfRule type="cellIs" dxfId="20" priority="73" stopIfTrue="1" operator="equal">
      <formula>0</formula>
    </cfRule>
  </conditionalFormatting>
  <conditionalFormatting sqref="L27">
    <cfRule type="cellIs" dxfId="19" priority="72" stopIfTrue="1" operator="equal">
      <formula>0</formula>
    </cfRule>
  </conditionalFormatting>
  <conditionalFormatting sqref="B18">
    <cfRule type="expression" dxfId="18" priority="62">
      <formula>AND($B$18&lt;&gt;"",$B$18&lt;$B$17)</formula>
    </cfRule>
  </conditionalFormatting>
  <conditionalFormatting sqref="B20">
    <cfRule type="expression" dxfId="17" priority="61">
      <formula>AND($B$20&lt;&gt;"",$B$20&lt;$B$19)</formula>
    </cfRule>
  </conditionalFormatting>
  <conditionalFormatting sqref="B22">
    <cfRule type="expression" dxfId="16" priority="60">
      <formula>AND($B$22&lt;&gt;"",$B$22&lt;$B$21)</formula>
    </cfRule>
  </conditionalFormatting>
  <conditionalFormatting sqref="B26">
    <cfRule type="expression" dxfId="15" priority="58">
      <formula>AND($B$26&lt;&gt;"",$B$26&lt;$B$25)</formula>
    </cfRule>
  </conditionalFormatting>
  <conditionalFormatting sqref="K9">
    <cfRule type="expression" dxfId="14" priority="99">
      <formula>$G$10=TRUE</formula>
    </cfRule>
  </conditionalFormatting>
  <conditionalFormatting sqref="L17:L27">
    <cfRule type="expression" dxfId="13" priority="103">
      <formula>AND($G$10=1,N17="zu spät!")</formula>
    </cfRule>
  </conditionalFormatting>
  <conditionalFormatting sqref="I17:J26">
    <cfRule type="expression" dxfId="12" priority="101">
      <formula>$G$10=3</formula>
    </cfRule>
    <cfRule type="expression" dxfId="11" priority="102">
      <formula>$G$10=1</formula>
    </cfRule>
  </conditionalFormatting>
  <conditionalFormatting sqref="N17:N26">
    <cfRule type="containsText" priority="6" operator="containsText" text="Tarif">
      <formula>NOT(ISERROR(SEARCH("Tarif",N17)))</formula>
    </cfRule>
  </conditionalFormatting>
  <conditionalFormatting sqref="K8:M8">
    <cfRule type="expression" dxfId="10" priority="23">
      <formula>$G$10&lt;&gt;4</formula>
    </cfRule>
  </conditionalFormatting>
  <conditionalFormatting sqref="E37">
    <cfRule type="expression" dxfId="9" priority="22">
      <formula>$E$36&lt;&gt;1</formula>
    </cfRule>
  </conditionalFormatting>
  <conditionalFormatting sqref="N17:Q27 L17:L27">
    <cfRule type="cellIs" dxfId="8" priority="14" stopIfTrue="1" operator="equal">
      <formula>0</formula>
    </cfRule>
  </conditionalFormatting>
  <conditionalFormatting sqref="K17:K26">
    <cfRule type="expression" dxfId="7" priority="8">
      <formula>$G$10=4</formula>
    </cfRule>
  </conditionalFormatting>
  <conditionalFormatting sqref="K17:K26">
    <cfRule type="expression" dxfId="6" priority="9">
      <formula>$G$10=3</formula>
    </cfRule>
    <cfRule type="expression" dxfId="5" priority="10">
      <formula>$G$10=1</formula>
    </cfRule>
  </conditionalFormatting>
  <conditionalFormatting sqref="K17:K26">
    <cfRule type="cellIs" dxfId="4" priority="7" operator="equal">
      <formula>0</formula>
    </cfRule>
  </conditionalFormatting>
  <conditionalFormatting sqref="L17:N26">
    <cfRule type="endsWith" dxfId="3" priority="29" operator="endsWith" text="!">
      <formula>RIGHT(L17,LEN("!"))="!"</formula>
    </cfRule>
  </conditionalFormatting>
  <conditionalFormatting sqref="B24">
    <cfRule type="expression" dxfId="2" priority="5">
      <formula>AND($B$20&lt;&gt;"",$B$20&lt;$B$19)</formula>
    </cfRule>
  </conditionalFormatting>
  <conditionalFormatting sqref="L17:L26">
    <cfRule type="expression" dxfId="1" priority="3">
      <formula>AND($G$10=1,N17&lt;&gt;"zu spät!")</formula>
    </cfRule>
  </conditionalFormatting>
  <conditionalFormatting sqref="A27:G27">
    <cfRule type="endsWith" dxfId="0" priority="1" operator="endsWith" text="!">
      <formula>RIGHT(A27,LEN("!"))="!"</formula>
    </cfRule>
  </conditionalFormatting>
  <dataValidations xWindow="296" yWindow="425" count="9">
    <dataValidation type="date" errorStyle="warning" operator="lessThanOrEqual" allowBlank="1" showErrorMessage="1" errorTitle="Falsches Format" error="TT.MM.JJJJ_x000a_oder _x000a_das Datum liegt in der Zukunft._x000a_" promptTitle="Eingabeformat:" prompt="TT.MM.JJJJ_x000a_Das Datum in der unteren Zeile darf nicht vor dem der oberen sein._x000a_" sqref="B17:B26" xr:uid="{00000000-0002-0000-0000-000001000000}">
      <formula1>TODAY()</formula1>
    </dataValidation>
    <dataValidation type="decimal" operator="greaterThan" allowBlank="1" showInputMessage="1" showErrorMessage="1" errorTitle="Eine Zahl wird erwartet!" error="Bitte die Zahl eingeben!_x000a__x000a_richtig: =&gt; z.B.: 23_x000a__x000a_falsch: 23 km" sqref="J17:J26" xr:uid="{00000000-0002-0000-0000-000002000000}">
      <formula1>0</formula1>
    </dataValidation>
    <dataValidation type="time" allowBlank="1" showInputMessage="1" showErrorMessage="1" errorTitle="Eingabeformat:" error="hh:mm_x000a_Keine Sekunden eingeben!_x000a__x000a_Achtung auf den Doppelpunkt!_x000a_z.B.: 7:45 oder 15:30" sqref="C17:D26" xr:uid="{00000000-0002-0000-0000-000003000000}">
      <formula1>0</formula1>
      <formula2>0.999305555555556</formula2>
    </dataValidation>
    <dataValidation type="textLength" errorStyle="information" operator="lessThanOrEqual" allowBlank="1" showInputMessage="1" showErrorMessage="1" errorTitle="Textlänge" error="Es sind schon mehr als 150 Zeichen." promptTitle="Textlänge" prompt="Nur soviel Text eingeben, wie in der Zelle Platz hat." sqref="E17:H18" xr:uid="{00000000-0002-0000-0000-000004000000}">
      <formula1>150</formula1>
    </dataValidation>
    <dataValidation type="decimal" operator="lessThan" allowBlank="1" showInputMessage="1" showErrorMessage="1" errorTitle="Nächtignungskosten überschritten" error="Maximal € 105,00 mit Nachweis möglich." sqref="O17:O26" xr:uid="{00000000-0002-0000-0000-000005000000}">
      <formula1>105.01</formula1>
    </dataValidation>
    <dataValidation type="decimal" operator="lessThan" allowBlank="1" showInputMessage="1" showErrorMessage="1" sqref="P17:Q26" xr:uid="{00000000-0002-0000-0000-000006000000}">
      <formula1>99999999</formula1>
    </dataValidation>
    <dataValidation type="decimal" operator="greaterThan" allowBlank="1" showInputMessage="1" showErrorMessage="1" errorTitle="Falsche Eingabe!" error="Bitte ein Zahl größer 0 _x000a_ohne Einheit eingeben." sqref="I17:I26" xr:uid="{00000000-0002-0000-0000-000007000000}">
      <formula1>0</formula1>
    </dataValidation>
    <dataValidation type="textLength" errorStyle="information" operator="lessThanOrEqual" allowBlank="1" showErrorMessage="1" errorTitle="Textlänge" error="Es sind schon mehr als 150 Zeichen." promptTitle="Textlänge" prompt="Nur soviel Text eingeben, wie in der Zelle Platz hat." sqref="E19:H26" xr:uid="{00000000-0002-0000-0000-000008000000}">
      <formula1>150</formula1>
    </dataValidation>
    <dataValidation type="textLength" operator="equal" allowBlank="1" showInputMessage="1" showErrorMessage="1" errorTitle="Achtung! Falsche Dateneingabe!" error="Die Personalnummer besteht aus exakt 8 Ziffern." prompt=" 8 Stellen" sqref="C8:E8" xr:uid="{A8C20A2C-FB26-4C44-880E-E0453B9F1E2A}">
      <formula1>8</formula1>
    </dataValidation>
  </dataValidations>
  <printOptions horizontalCentered="1" verticalCentered="1"/>
  <pageMargins left="0.17" right="0.18" top="0.22" bottom="0.18" header="0.25" footer="0.18"/>
  <pageSetup paperSize="9" scale="78" orientation="landscape" horizontalDpi="4294967293" r:id="rId1"/>
  <headerFooter alignWithMargins="0"/>
  <cellWatches>
    <cellWatch r="C8"/>
  </cellWatches>
  <drawing r:id="rId2"/>
  <legacyDrawing r:id="rId3"/>
  <controls>
    <mc:AlternateContent xmlns:mc="http://schemas.openxmlformats.org/markup-compatibility/2006">
      <mc:Choice Requires="x14">
        <control shapeId="2144" r:id="rId4" name="OptionButton1">
          <controlPr defaultSize="0" autoLine="0" r:id="rId5">
            <anchor moveWithCells="1">
              <from>
                <xdr:col>0</xdr:col>
                <xdr:colOff>0</xdr:colOff>
                <xdr:row>35</xdr:row>
                <xdr:rowOff>175260</xdr:rowOff>
              </from>
              <to>
                <xdr:col>2</xdr:col>
                <xdr:colOff>45720</xdr:colOff>
                <xdr:row>36</xdr:row>
                <xdr:rowOff>121920</xdr:rowOff>
              </to>
            </anchor>
          </controlPr>
        </control>
      </mc:Choice>
      <mc:Fallback>
        <control shapeId="2144" r:id="rId4" name="OptionButton1"/>
      </mc:Fallback>
    </mc:AlternateContent>
    <mc:AlternateContent xmlns:mc="http://schemas.openxmlformats.org/markup-compatibility/2006">
      <mc:Choice Requires="x14">
        <control shapeId="2145" r:id="rId6" name="OptionButton2">
          <controlPr defaultSize="0" autoLine="0" linkedCell="D36" r:id="rId7">
            <anchor moveWithCells="1">
              <from>
                <xdr:col>2</xdr:col>
                <xdr:colOff>441960</xdr:colOff>
                <xdr:row>35</xdr:row>
                <xdr:rowOff>175260</xdr:rowOff>
              </from>
              <to>
                <xdr:col>4</xdr:col>
                <xdr:colOff>83820</xdr:colOff>
                <xdr:row>36</xdr:row>
                <xdr:rowOff>121920</xdr:rowOff>
              </to>
            </anchor>
          </controlPr>
        </control>
      </mc:Choice>
      <mc:Fallback>
        <control shapeId="2145" r:id="rId6" name="OptionButton2"/>
      </mc:Fallback>
    </mc:AlternateContent>
    <mc:AlternateContent xmlns:mc="http://schemas.openxmlformats.org/markup-compatibility/2006">
      <mc:Choice Requires="x14">
        <control shapeId="2146" r:id="rId8" name="Option Button 98">
          <controlPr locked="0" defaultSize="0" autoFill="0" autoLine="0" autoPict="0">
            <anchor moveWithCells="1">
              <from>
                <xdr:col>6</xdr:col>
                <xdr:colOff>480060</xdr:colOff>
                <xdr:row>3</xdr:row>
                <xdr:rowOff>30480</xdr:rowOff>
              </from>
              <to>
                <xdr:col>6</xdr:col>
                <xdr:colOff>723900</xdr:colOff>
                <xdr:row>4</xdr:row>
                <xdr:rowOff>45720</xdr:rowOff>
              </to>
            </anchor>
          </controlPr>
        </control>
      </mc:Choice>
    </mc:AlternateContent>
    <mc:AlternateContent xmlns:mc="http://schemas.openxmlformats.org/markup-compatibility/2006">
      <mc:Choice Requires="x14">
        <control shapeId="2150" r:id="rId9" name="Option Button 102">
          <controlPr locked="0" defaultSize="0" autoFill="0" autoLine="0" autoPict="0">
            <anchor moveWithCells="1">
              <from>
                <xdr:col>6</xdr:col>
                <xdr:colOff>480060</xdr:colOff>
                <xdr:row>4</xdr:row>
                <xdr:rowOff>144780</xdr:rowOff>
              </from>
              <to>
                <xdr:col>6</xdr:col>
                <xdr:colOff>723900</xdr:colOff>
                <xdr:row>6</xdr:row>
                <xdr:rowOff>22860</xdr:rowOff>
              </to>
            </anchor>
          </controlPr>
        </control>
      </mc:Choice>
    </mc:AlternateContent>
    <mc:AlternateContent xmlns:mc="http://schemas.openxmlformats.org/markup-compatibility/2006">
      <mc:Choice Requires="x14">
        <control shapeId="2151" r:id="rId10" name="Option Button 103">
          <controlPr locked="0" defaultSize="0" autoFill="0" autoLine="0" autoPict="0">
            <anchor moveWithCells="1">
              <from>
                <xdr:col>6</xdr:col>
                <xdr:colOff>480060</xdr:colOff>
                <xdr:row>6</xdr:row>
                <xdr:rowOff>7620</xdr:rowOff>
              </from>
              <to>
                <xdr:col>6</xdr:col>
                <xdr:colOff>723900</xdr:colOff>
                <xdr:row>7</xdr:row>
                <xdr:rowOff>22860</xdr:rowOff>
              </to>
            </anchor>
          </controlPr>
        </control>
      </mc:Choice>
    </mc:AlternateContent>
    <mc:AlternateContent xmlns:mc="http://schemas.openxmlformats.org/markup-compatibility/2006">
      <mc:Choice Requires="x14">
        <control shapeId="2152" r:id="rId11" name="Option Button 104">
          <controlPr locked="0" defaultSize="0" autoFill="0" autoLine="0" autoPict="0">
            <anchor moveWithCells="1">
              <from>
                <xdr:col>6</xdr:col>
                <xdr:colOff>480060</xdr:colOff>
                <xdr:row>7</xdr:row>
                <xdr:rowOff>30480</xdr:rowOff>
              </from>
              <to>
                <xdr:col>6</xdr:col>
                <xdr:colOff>723900</xdr:colOff>
                <xdr:row>8</xdr:row>
                <xdr:rowOff>15240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1</xdr:col>
                <xdr:colOff>45720</xdr:colOff>
                <xdr:row>10</xdr:row>
                <xdr:rowOff>0</xdr:rowOff>
              </from>
              <to>
                <xdr:col>6</xdr:col>
                <xdr:colOff>335280</xdr:colOff>
                <xdr:row>11</xdr:row>
                <xdr:rowOff>7620</xdr:rowOff>
              </to>
            </anchor>
          </controlPr>
        </control>
      </mc:Choice>
    </mc:AlternateContent>
    <mc:AlternateContent xmlns:mc="http://schemas.openxmlformats.org/markup-compatibility/2006">
      <mc:Choice Requires="x14">
        <control shapeId="2112" r:id="rId13" name="Check Box 64">
          <controlPr locked="0" defaultSize="0" autoFill="0" autoLine="0" autoPict="0">
            <anchor moveWithCells="1">
              <from>
                <xdr:col>7</xdr:col>
                <xdr:colOff>822960</xdr:colOff>
                <xdr:row>9</xdr:row>
                <xdr:rowOff>106680</xdr:rowOff>
              </from>
              <to>
                <xdr:col>10</xdr:col>
                <xdr:colOff>228600</xdr:colOff>
                <xdr:row>11</xdr:row>
                <xdr:rowOff>7620</xdr:rowOff>
              </to>
            </anchor>
          </controlPr>
        </control>
      </mc:Choice>
    </mc:AlternateContent>
    <mc:AlternateContent xmlns:mc="http://schemas.openxmlformats.org/markup-compatibility/2006">
      <mc:Choice Requires="x14">
        <control shapeId="2128" r:id="rId14" name="Check Box 80">
          <controlPr locked="0" defaultSize="0" autoFill="0" autoLine="0" autoPict="0">
            <anchor moveWithCells="1">
              <from>
                <xdr:col>11</xdr:col>
                <xdr:colOff>365760</xdr:colOff>
                <xdr:row>9</xdr:row>
                <xdr:rowOff>76200</xdr:rowOff>
              </from>
              <to>
                <xdr:col>15</xdr:col>
                <xdr:colOff>640080</xdr:colOff>
                <xdr:row>11</xdr:row>
                <xdr:rowOff>45720</xdr:rowOff>
              </to>
            </anchor>
          </controlPr>
        </control>
      </mc:Choice>
    </mc:AlternateContent>
    <mc:AlternateContent xmlns:mc="http://schemas.openxmlformats.org/markup-compatibility/2006">
      <mc:Choice Requires="x14">
        <control shapeId="2172" r:id="rId15" name="Check Box 124">
          <controlPr defaultSize="0" autoFill="0" autoLine="0" autoPict="0">
            <anchor>
              <from>
                <xdr:col>16</xdr:col>
                <xdr:colOff>0</xdr:colOff>
                <xdr:row>24</xdr:row>
                <xdr:rowOff>304800</xdr:rowOff>
              </from>
              <to>
                <xdr:col>17</xdr:col>
                <xdr:colOff>7620</xdr:colOff>
                <xdr:row>25</xdr:row>
                <xdr:rowOff>121920</xdr:rowOff>
              </to>
            </anchor>
          </controlPr>
        </control>
      </mc:Choice>
    </mc:AlternateContent>
    <mc:AlternateContent xmlns:mc="http://schemas.openxmlformats.org/markup-compatibility/2006">
      <mc:Choice Requires="x14">
        <control shapeId="2158" r:id="rId16" name="Check Box 110">
          <controlPr defaultSize="0" autoFill="0" autoLine="0" autoPict="0">
            <anchor>
              <from>
                <xdr:col>16</xdr:col>
                <xdr:colOff>0</xdr:colOff>
                <xdr:row>16</xdr:row>
                <xdr:rowOff>0</xdr:rowOff>
              </from>
              <to>
                <xdr:col>17</xdr:col>
                <xdr:colOff>7620</xdr:colOff>
                <xdr:row>16</xdr:row>
                <xdr:rowOff>144780</xdr:rowOff>
              </to>
            </anchor>
          </controlPr>
        </control>
      </mc:Choice>
    </mc:AlternateContent>
    <mc:AlternateContent xmlns:mc="http://schemas.openxmlformats.org/markup-compatibility/2006">
      <mc:Choice Requires="x14">
        <control shapeId="2159" r:id="rId17" name="Check Box 111">
          <controlPr defaultSize="0" autoFill="0" autoLine="0" autoPict="0">
            <anchor>
              <from>
                <xdr:col>16</xdr:col>
                <xdr:colOff>0</xdr:colOff>
                <xdr:row>16</xdr:row>
                <xdr:rowOff>144780</xdr:rowOff>
              </from>
              <to>
                <xdr:col>17</xdr:col>
                <xdr:colOff>7620</xdr:colOff>
                <xdr:row>16</xdr:row>
                <xdr:rowOff>289560</xdr:rowOff>
              </to>
            </anchor>
          </controlPr>
        </control>
      </mc:Choice>
    </mc:AlternateContent>
    <mc:AlternateContent xmlns:mc="http://schemas.openxmlformats.org/markup-compatibility/2006">
      <mc:Choice Requires="x14">
        <control shapeId="2160" r:id="rId18" name="Check Box 112">
          <controlPr defaultSize="0" autoFill="0" autoLine="0" autoPict="0">
            <anchor>
              <from>
                <xdr:col>16</xdr:col>
                <xdr:colOff>0</xdr:colOff>
                <xdr:row>16</xdr:row>
                <xdr:rowOff>297180</xdr:rowOff>
              </from>
              <to>
                <xdr:col>17</xdr:col>
                <xdr:colOff>7620</xdr:colOff>
                <xdr:row>17</xdr:row>
                <xdr:rowOff>121920</xdr:rowOff>
              </to>
            </anchor>
          </controlPr>
        </control>
      </mc:Choice>
    </mc:AlternateContent>
    <mc:AlternateContent xmlns:mc="http://schemas.openxmlformats.org/markup-compatibility/2006">
      <mc:Choice Requires="x14">
        <control shapeId="2177" r:id="rId19" name="Check Box 129">
          <controlPr defaultSize="0" autoFill="0" autoLine="0" autoPict="0">
            <anchor>
              <from>
                <xdr:col>16</xdr:col>
                <xdr:colOff>0</xdr:colOff>
                <xdr:row>17</xdr:row>
                <xdr:rowOff>144780</xdr:rowOff>
              </from>
              <to>
                <xdr:col>17</xdr:col>
                <xdr:colOff>7620</xdr:colOff>
                <xdr:row>17</xdr:row>
                <xdr:rowOff>289560</xdr:rowOff>
              </to>
            </anchor>
          </controlPr>
        </control>
      </mc:Choice>
    </mc:AlternateContent>
    <mc:AlternateContent xmlns:mc="http://schemas.openxmlformats.org/markup-compatibility/2006">
      <mc:Choice Requires="x14">
        <control shapeId="2161" r:id="rId20" name="Check Box 113">
          <controlPr defaultSize="0" autoFill="0" autoLine="0" autoPict="0">
            <anchor>
              <from>
                <xdr:col>16</xdr:col>
                <xdr:colOff>0</xdr:colOff>
                <xdr:row>18</xdr:row>
                <xdr:rowOff>7620</xdr:rowOff>
              </from>
              <to>
                <xdr:col>17</xdr:col>
                <xdr:colOff>7620</xdr:colOff>
                <xdr:row>18</xdr:row>
                <xdr:rowOff>152400</xdr:rowOff>
              </to>
            </anchor>
          </controlPr>
        </control>
      </mc:Choice>
    </mc:AlternateContent>
    <mc:AlternateContent xmlns:mc="http://schemas.openxmlformats.org/markup-compatibility/2006">
      <mc:Choice Requires="x14">
        <control shapeId="2162" r:id="rId21" name="Check Box 114">
          <controlPr defaultSize="0" autoFill="0" autoLine="0" autoPict="0">
            <anchor>
              <from>
                <xdr:col>16</xdr:col>
                <xdr:colOff>0</xdr:colOff>
                <xdr:row>18</xdr:row>
                <xdr:rowOff>160020</xdr:rowOff>
              </from>
              <to>
                <xdr:col>17</xdr:col>
                <xdr:colOff>7620</xdr:colOff>
                <xdr:row>18</xdr:row>
                <xdr:rowOff>304800</xdr:rowOff>
              </to>
            </anchor>
          </controlPr>
        </control>
      </mc:Choice>
    </mc:AlternateContent>
    <mc:AlternateContent xmlns:mc="http://schemas.openxmlformats.org/markup-compatibility/2006">
      <mc:Choice Requires="x14">
        <control shapeId="2163" r:id="rId22" name="Check Box 115">
          <controlPr defaultSize="0" autoFill="0" autoLine="0" autoPict="0">
            <anchor>
              <from>
                <xdr:col>16</xdr:col>
                <xdr:colOff>0</xdr:colOff>
                <xdr:row>19</xdr:row>
                <xdr:rowOff>0</xdr:rowOff>
              </from>
              <to>
                <xdr:col>17</xdr:col>
                <xdr:colOff>7620</xdr:colOff>
                <xdr:row>19</xdr:row>
                <xdr:rowOff>144780</xdr:rowOff>
              </to>
            </anchor>
          </controlPr>
        </control>
      </mc:Choice>
    </mc:AlternateContent>
    <mc:AlternateContent xmlns:mc="http://schemas.openxmlformats.org/markup-compatibility/2006">
      <mc:Choice Requires="x14">
        <control shapeId="2178" r:id="rId23" name="Check Box 130">
          <controlPr defaultSize="0" autoFill="0" autoLine="0" autoPict="0">
            <anchor>
              <from>
                <xdr:col>16</xdr:col>
                <xdr:colOff>0</xdr:colOff>
                <xdr:row>19</xdr:row>
                <xdr:rowOff>160020</xdr:rowOff>
              </from>
              <to>
                <xdr:col>17</xdr:col>
                <xdr:colOff>7620</xdr:colOff>
                <xdr:row>19</xdr:row>
                <xdr:rowOff>304800</xdr:rowOff>
              </to>
            </anchor>
          </controlPr>
        </control>
      </mc:Choice>
    </mc:AlternateContent>
    <mc:AlternateContent xmlns:mc="http://schemas.openxmlformats.org/markup-compatibility/2006">
      <mc:Choice Requires="x14">
        <control shapeId="2165" r:id="rId24" name="Check Box 117">
          <controlPr defaultSize="0" autoFill="0" autoLine="0" autoPict="0">
            <anchor>
              <from>
                <xdr:col>16</xdr:col>
                <xdr:colOff>0</xdr:colOff>
                <xdr:row>20</xdr:row>
                <xdr:rowOff>160020</xdr:rowOff>
              </from>
              <to>
                <xdr:col>17</xdr:col>
                <xdr:colOff>7620</xdr:colOff>
                <xdr:row>20</xdr:row>
                <xdr:rowOff>304800</xdr:rowOff>
              </to>
            </anchor>
          </controlPr>
        </control>
      </mc:Choice>
    </mc:AlternateContent>
    <mc:AlternateContent xmlns:mc="http://schemas.openxmlformats.org/markup-compatibility/2006">
      <mc:Choice Requires="x14">
        <control shapeId="2164" r:id="rId25" name="Check Box 116">
          <controlPr defaultSize="0" autoFill="0" autoLine="0" autoPict="0">
            <anchor>
              <from>
                <xdr:col>16</xdr:col>
                <xdr:colOff>0</xdr:colOff>
                <xdr:row>20</xdr:row>
                <xdr:rowOff>30480</xdr:rowOff>
              </from>
              <to>
                <xdr:col>17</xdr:col>
                <xdr:colOff>7620</xdr:colOff>
                <xdr:row>20</xdr:row>
                <xdr:rowOff>160020</xdr:rowOff>
              </to>
            </anchor>
          </controlPr>
        </control>
      </mc:Choice>
    </mc:AlternateContent>
    <mc:AlternateContent xmlns:mc="http://schemas.openxmlformats.org/markup-compatibility/2006">
      <mc:Choice Requires="x14">
        <control shapeId="2166" r:id="rId26" name="Check Box 118">
          <controlPr defaultSize="0" autoFill="0" autoLine="0" autoPict="0">
            <anchor>
              <from>
                <xdr:col>16</xdr:col>
                <xdr:colOff>0</xdr:colOff>
                <xdr:row>21</xdr:row>
                <xdr:rowOff>0</xdr:rowOff>
              </from>
              <to>
                <xdr:col>17</xdr:col>
                <xdr:colOff>7620</xdr:colOff>
                <xdr:row>21</xdr:row>
                <xdr:rowOff>144780</xdr:rowOff>
              </to>
            </anchor>
          </controlPr>
        </control>
      </mc:Choice>
    </mc:AlternateContent>
    <mc:AlternateContent xmlns:mc="http://schemas.openxmlformats.org/markup-compatibility/2006">
      <mc:Choice Requires="x14">
        <control shapeId="2179" r:id="rId27" name="Check Box 131">
          <controlPr defaultSize="0" autoFill="0" autoLine="0" autoPict="0">
            <anchor>
              <from>
                <xdr:col>16</xdr:col>
                <xdr:colOff>0</xdr:colOff>
                <xdr:row>21</xdr:row>
                <xdr:rowOff>144780</xdr:rowOff>
              </from>
              <to>
                <xdr:col>17</xdr:col>
                <xdr:colOff>7620</xdr:colOff>
                <xdr:row>21</xdr:row>
                <xdr:rowOff>289560</xdr:rowOff>
              </to>
            </anchor>
          </controlPr>
        </control>
      </mc:Choice>
    </mc:AlternateContent>
    <mc:AlternateContent xmlns:mc="http://schemas.openxmlformats.org/markup-compatibility/2006">
      <mc:Choice Requires="x14">
        <control shapeId="2167" r:id="rId28" name="Check Box 119">
          <controlPr defaultSize="0" autoFill="0" autoLine="0" autoPict="0">
            <anchor>
              <from>
                <xdr:col>16</xdr:col>
                <xdr:colOff>0</xdr:colOff>
                <xdr:row>22</xdr:row>
                <xdr:rowOff>15240</xdr:rowOff>
              </from>
              <to>
                <xdr:col>17</xdr:col>
                <xdr:colOff>7620</xdr:colOff>
                <xdr:row>22</xdr:row>
                <xdr:rowOff>160020</xdr:rowOff>
              </to>
            </anchor>
          </controlPr>
        </control>
      </mc:Choice>
    </mc:AlternateContent>
    <mc:AlternateContent xmlns:mc="http://schemas.openxmlformats.org/markup-compatibility/2006">
      <mc:Choice Requires="x14">
        <control shapeId="2168" r:id="rId29" name="Check Box 120">
          <controlPr defaultSize="0" autoFill="0" autoLine="0" autoPict="0">
            <anchor>
              <from>
                <xdr:col>16</xdr:col>
                <xdr:colOff>0</xdr:colOff>
                <xdr:row>22</xdr:row>
                <xdr:rowOff>160020</xdr:rowOff>
              </from>
              <to>
                <xdr:col>17</xdr:col>
                <xdr:colOff>7620</xdr:colOff>
                <xdr:row>22</xdr:row>
                <xdr:rowOff>304800</xdr:rowOff>
              </to>
            </anchor>
          </controlPr>
        </control>
      </mc:Choice>
    </mc:AlternateContent>
    <mc:AlternateContent xmlns:mc="http://schemas.openxmlformats.org/markup-compatibility/2006">
      <mc:Choice Requires="x14">
        <control shapeId="2169" r:id="rId30" name="Check Box 121">
          <controlPr defaultSize="0" autoFill="0" autoLine="0" autoPict="0">
            <anchor>
              <from>
                <xdr:col>16</xdr:col>
                <xdr:colOff>0</xdr:colOff>
                <xdr:row>23</xdr:row>
                <xdr:rowOff>0</xdr:rowOff>
              </from>
              <to>
                <xdr:col>17</xdr:col>
                <xdr:colOff>7620</xdr:colOff>
                <xdr:row>23</xdr:row>
                <xdr:rowOff>144780</xdr:rowOff>
              </to>
            </anchor>
          </controlPr>
        </control>
      </mc:Choice>
    </mc:AlternateContent>
    <mc:AlternateContent xmlns:mc="http://schemas.openxmlformats.org/markup-compatibility/2006">
      <mc:Choice Requires="x14">
        <control shapeId="2180" r:id="rId31" name="Check Box 132">
          <controlPr defaultSize="0" autoFill="0" autoLine="0" autoPict="0">
            <anchor>
              <from>
                <xdr:col>16</xdr:col>
                <xdr:colOff>0</xdr:colOff>
                <xdr:row>23</xdr:row>
                <xdr:rowOff>144780</xdr:rowOff>
              </from>
              <to>
                <xdr:col>17</xdr:col>
                <xdr:colOff>7620</xdr:colOff>
                <xdr:row>23</xdr:row>
                <xdr:rowOff>274320</xdr:rowOff>
              </to>
            </anchor>
          </controlPr>
        </control>
      </mc:Choice>
    </mc:AlternateContent>
    <mc:AlternateContent xmlns:mc="http://schemas.openxmlformats.org/markup-compatibility/2006">
      <mc:Choice Requires="x14">
        <control shapeId="2170" r:id="rId32" name="Check Box 122">
          <controlPr defaultSize="0" autoFill="0" autoLine="0" autoPict="0">
            <anchor>
              <from>
                <xdr:col>16</xdr:col>
                <xdr:colOff>0</xdr:colOff>
                <xdr:row>24</xdr:row>
                <xdr:rowOff>7620</xdr:rowOff>
              </from>
              <to>
                <xdr:col>17</xdr:col>
                <xdr:colOff>7620</xdr:colOff>
                <xdr:row>24</xdr:row>
                <xdr:rowOff>152400</xdr:rowOff>
              </to>
            </anchor>
          </controlPr>
        </control>
      </mc:Choice>
    </mc:AlternateContent>
    <mc:AlternateContent xmlns:mc="http://schemas.openxmlformats.org/markup-compatibility/2006">
      <mc:Choice Requires="x14">
        <control shapeId="2171" r:id="rId33" name="Check Box 123">
          <controlPr defaultSize="0" autoFill="0" autoLine="0" autoPict="0">
            <anchor>
              <from>
                <xdr:col>16</xdr:col>
                <xdr:colOff>0</xdr:colOff>
                <xdr:row>24</xdr:row>
                <xdr:rowOff>160020</xdr:rowOff>
              </from>
              <to>
                <xdr:col>17</xdr:col>
                <xdr:colOff>7620</xdr:colOff>
                <xdr:row>24</xdr:row>
                <xdr:rowOff>304800</xdr:rowOff>
              </to>
            </anchor>
          </controlPr>
        </control>
      </mc:Choice>
    </mc:AlternateContent>
    <mc:AlternateContent xmlns:mc="http://schemas.openxmlformats.org/markup-compatibility/2006">
      <mc:Choice Requires="x14">
        <control shapeId="2181" r:id="rId34" name="Check Box 133">
          <controlPr defaultSize="0" autoFill="0" autoLine="0" autoPict="0">
            <anchor>
              <from>
                <xdr:col>16</xdr:col>
                <xdr:colOff>0</xdr:colOff>
                <xdr:row>25</xdr:row>
                <xdr:rowOff>121920</xdr:rowOff>
              </from>
              <to>
                <xdr:col>17</xdr:col>
                <xdr:colOff>7620</xdr:colOff>
                <xdr:row>25</xdr:row>
                <xdr:rowOff>274320</xdr:rowOff>
              </to>
            </anchor>
          </controlPr>
        </control>
      </mc:Choice>
    </mc:AlternateContent>
  </controls>
  <extLst>
    <ext xmlns:x14="http://schemas.microsoft.com/office/spreadsheetml/2009/9/main" uri="{CCE6A557-97BC-4b89-ADB6-D9C93CAAB3DF}">
      <x14:dataValidations xmlns:xm="http://schemas.microsoft.com/office/excel/2006/main" xWindow="296" yWindow="425" count="1">
        <x14:dataValidation type="custom" allowBlank="1" showDropDown="1" showErrorMessage="1" errorTitle="Traif" error="1 oder 2  oder 0 eingeben_x000a_(0 für Kurse außerhalb der Bildungsregion)" promptTitle="Tarif Wählen" prompt="En" xr:uid="{00000000-0002-0000-0000-000009000000}">
          <x14:formula1>
            <xm:f>MATCH(M17,H!$J$19:$J$22,0)</xm:f>
          </x14:formula1>
          <xm:sqref>M17:M26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C65"/>
  <sheetViews>
    <sheetView zoomScale="70" zoomScaleNormal="70" workbookViewId="0">
      <selection activeCell="B14" sqref="B14"/>
    </sheetView>
  </sheetViews>
  <sheetFormatPr baseColWidth="10" defaultColWidth="11.44140625" defaultRowHeight="13.2" x14ac:dyDescent="0.25"/>
  <cols>
    <col min="1" max="1" width="9.88671875" customWidth="1"/>
    <col min="2" max="2" width="10.6640625" customWidth="1"/>
    <col min="3" max="3" width="12.88671875" customWidth="1"/>
    <col min="4" max="4" width="10.88671875" bestFit="1" customWidth="1"/>
    <col min="5" max="5" width="10" bestFit="1" customWidth="1"/>
    <col min="6" max="6" width="13.109375" bestFit="1" customWidth="1"/>
    <col min="7" max="7" width="8.109375" customWidth="1"/>
    <col min="8" max="8" width="8.44140625" customWidth="1"/>
    <col min="9" max="9" width="9" customWidth="1"/>
    <col min="10" max="10" width="8" bestFit="1" customWidth="1"/>
    <col min="11" max="11" width="12.109375" bestFit="1" customWidth="1"/>
    <col min="12" max="12" width="9.109375" bestFit="1" customWidth="1"/>
    <col min="13" max="13" width="10.6640625" bestFit="1" customWidth="1"/>
    <col min="14" max="14" width="16.5546875" bestFit="1" customWidth="1"/>
    <col min="15" max="15" width="10.33203125" bestFit="1" customWidth="1"/>
  </cols>
  <sheetData>
    <row r="1" spans="1:13" ht="21" x14ac:dyDescent="0.4">
      <c r="A1" s="121" t="s">
        <v>95</v>
      </c>
      <c r="C1" s="207" t="s">
        <v>112</v>
      </c>
      <c r="E1" s="45"/>
      <c r="F1" s="45"/>
    </row>
    <row r="2" spans="1:13" x14ac:dyDescent="0.25">
      <c r="A2" s="47" t="s">
        <v>99</v>
      </c>
      <c r="B2" s="45"/>
      <c r="C2" s="45"/>
      <c r="D2" s="45"/>
      <c r="E2" s="45"/>
      <c r="F2" s="45"/>
    </row>
    <row r="3" spans="1:13" x14ac:dyDescent="0.25">
      <c r="E3" s="45"/>
      <c r="F3" s="47"/>
    </row>
    <row r="4" spans="1:13" x14ac:dyDescent="0.25">
      <c r="A4" s="46" t="s">
        <v>51</v>
      </c>
      <c r="E4" s="45"/>
      <c r="F4" s="45"/>
      <c r="G4" s="45"/>
      <c r="H4" s="14"/>
    </row>
    <row r="5" spans="1:13" x14ac:dyDescent="0.25">
      <c r="A5" s="48" t="s">
        <v>32</v>
      </c>
      <c r="B5" s="48" t="s">
        <v>53</v>
      </c>
      <c r="E5" s="45"/>
      <c r="F5" s="47"/>
      <c r="G5" s="45"/>
      <c r="H5" s="14"/>
    </row>
    <row r="6" spans="1:13" x14ac:dyDescent="0.25">
      <c r="A6" s="49">
        <v>8</v>
      </c>
      <c r="B6" s="60">
        <v>1.64</v>
      </c>
      <c r="C6" s="48" t="s">
        <v>110</v>
      </c>
      <c r="D6" s="208" t="s">
        <v>111</v>
      </c>
      <c r="E6" s="45"/>
      <c r="F6" s="47"/>
      <c r="G6" s="45"/>
      <c r="H6" s="14"/>
    </row>
    <row r="7" spans="1:13" x14ac:dyDescent="0.25">
      <c r="A7" s="50">
        <v>50</v>
      </c>
      <c r="B7" s="44">
        <v>0.3</v>
      </c>
      <c r="C7" s="209">
        <f>A7*B7</f>
        <v>15</v>
      </c>
      <c r="D7" s="209">
        <f>C7</f>
        <v>15</v>
      </c>
      <c r="E7" s="45"/>
      <c r="F7" s="45"/>
      <c r="G7" s="45"/>
      <c r="H7" s="14"/>
    </row>
    <row r="8" spans="1:13" x14ac:dyDescent="0.25">
      <c r="A8" s="50">
        <v>300</v>
      </c>
      <c r="B8" s="44">
        <v>0.15</v>
      </c>
      <c r="C8" s="209">
        <f>(A8-A7)*B8</f>
        <v>37.5</v>
      </c>
      <c r="D8" s="209">
        <f>C7+C8</f>
        <v>52.5</v>
      </c>
      <c r="E8" s="45"/>
      <c r="F8" s="45"/>
      <c r="G8" s="45"/>
      <c r="H8" s="14"/>
      <c r="M8" s="51"/>
    </row>
    <row r="9" spans="1:13" x14ac:dyDescent="0.25">
      <c r="A9" s="50">
        <v>640</v>
      </c>
      <c r="B9" s="44">
        <v>0.08</v>
      </c>
      <c r="C9" s="209">
        <f>(A9-A8)*B9</f>
        <v>27.2</v>
      </c>
      <c r="D9" s="209">
        <f>C7+C8+C9</f>
        <v>79.7</v>
      </c>
      <c r="E9" s="45"/>
      <c r="F9" s="45"/>
      <c r="G9" s="45"/>
      <c r="H9" s="14"/>
      <c r="M9" s="52"/>
    </row>
    <row r="10" spans="1:13" x14ac:dyDescent="0.25">
      <c r="A10" s="53">
        <v>100000</v>
      </c>
      <c r="B10" s="44">
        <v>79.7</v>
      </c>
      <c r="E10" s="45"/>
      <c r="F10" s="45"/>
      <c r="G10" s="45"/>
      <c r="H10" s="14"/>
    </row>
    <row r="11" spans="1:13" x14ac:dyDescent="0.25">
      <c r="F11" s="45"/>
      <c r="G11" s="45"/>
      <c r="H11" s="14"/>
    </row>
    <row r="12" spans="1:13" x14ac:dyDescent="0.25">
      <c r="B12" s="45"/>
      <c r="F12" s="45"/>
      <c r="G12" s="45"/>
      <c r="H12" s="14"/>
    </row>
    <row r="13" spans="1:13" x14ac:dyDescent="0.25">
      <c r="A13" s="54" t="s">
        <v>50</v>
      </c>
      <c r="B13" s="45"/>
      <c r="F13" s="45"/>
      <c r="G13" s="45"/>
      <c r="H13" s="14"/>
    </row>
    <row r="14" spans="1:13" x14ac:dyDescent="0.25">
      <c r="A14" s="48" t="s">
        <v>48</v>
      </c>
      <c r="B14" s="7">
        <v>0.42</v>
      </c>
      <c r="F14" s="45"/>
      <c r="G14" s="45"/>
      <c r="H14" s="14"/>
    </row>
    <row r="15" spans="1:13" x14ac:dyDescent="0.25">
      <c r="A15" s="48" t="s">
        <v>49</v>
      </c>
      <c r="B15" s="7">
        <v>0.05</v>
      </c>
      <c r="H15" s="14"/>
    </row>
    <row r="16" spans="1:13" x14ac:dyDescent="0.25">
      <c r="H16" s="14"/>
    </row>
    <row r="17" spans="1:18" x14ac:dyDescent="0.25">
      <c r="A17" s="54" t="s">
        <v>5</v>
      </c>
      <c r="B17" s="45"/>
      <c r="C17" s="45"/>
      <c r="D17" s="45"/>
      <c r="E17" s="45"/>
      <c r="H17" s="14"/>
      <c r="M17" s="61"/>
    </row>
    <row r="18" spans="1:18" ht="26.4" x14ac:dyDescent="0.25">
      <c r="C18" s="48" t="s">
        <v>54</v>
      </c>
      <c r="D18" s="48" t="s">
        <v>39</v>
      </c>
      <c r="E18" s="48" t="s">
        <v>40</v>
      </c>
      <c r="F18" s="87" t="s">
        <v>84</v>
      </c>
      <c r="G18" s="176" t="s">
        <v>68</v>
      </c>
      <c r="H18" s="170"/>
      <c r="I18" s="171"/>
      <c r="J18" s="119" t="s">
        <v>93</v>
      </c>
    </row>
    <row r="19" spans="1:18" x14ac:dyDescent="0.25">
      <c r="C19" s="55">
        <v>0</v>
      </c>
      <c r="D19" s="7">
        <v>0</v>
      </c>
      <c r="E19" s="7">
        <v>0</v>
      </c>
      <c r="F19" s="77">
        <v>0</v>
      </c>
      <c r="G19" s="122" t="s">
        <v>62</v>
      </c>
      <c r="H19" s="122" t="s">
        <v>63</v>
      </c>
      <c r="I19" s="123" t="s">
        <v>64</v>
      </c>
      <c r="J19" s="173">
        <v>0</v>
      </c>
      <c r="N19" s="61"/>
    </row>
    <row r="20" spans="1:18" x14ac:dyDescent="0.25">
      <c r="C20" s="55">
        <v>0.20833333333333334</v>
      </c>
      <c r="D20" s="7">
        <v>8.8000000000000007</v>
      </c>
      <c r="E20" s="7">
        <v>6.6</v>
      </c>
      <c r="F20" s="77">
        <v>12</v>
      </c>
      <c r="G20" s="62">
        <v>0.15</v>
      </c>
      <c r="H20" s="62">
        <v>0.4</v>
      </c>
      <c r="I20" s="114">
        <v>0.4</v>
      </c>
      <c r="J20" s="174">
        <v>1</v>
      </c>
      <c r="L20" s="120"/>
      <c r="M20" s="120"/>
    </row>
    <row r="21" spans="1:18" x14ac:dyDescent="0.25">
      <c r="C21" s="55">
        <v>0.33333333333333331</v>
      </c>
      <c r="D21" s="7">
        <v>17.600000000000001</v>
      </c>
      <c r="E21" s="7">
        <v>13.2</v>
      </c>
      <c r="F21" s="77">
        <v>15</v>
      </c>
      <c r="H21" s="61"/>
      <c r="I21" s="14"/>
      <c r="J21" s="175">
        <v>2</v>
      </c>
      <c r="L21" s="120"/>
      <c r="M21" s="120"/>
    </row>
    <row r="22" spans="1:18" x14ac:dyDescent="0.25">
      <c r="C22" s="55">
        <v>0.5</v>
      </c>
      <c r="D22" s="7">
        <v>26.4</v>
      </c>
      <c r="E22" s="7">
        <v>19.8</v>
      </c>
      <c r="F22" s="77"/>
      <c r="I22" s="14"/>
      <c r="J22" s="180"/>
    </row>
    <row r="23" spans="1:18" x14ac:dyDescent="0.25">
      <c r="C23" s="177"/>
      <c r="D23" s="178"/>
      <c r="E23" s="178"/>
      <c r="F23" s="45"/>
      <c r="I23" s="14"/>
      <c r="J23" s="179"/>
    </row>
    <row r="24" spans="1:18" x14ac:dyDescent="0.25">
      <c r="A24" s="56"/>
      <c r="B24" s="57"/>
      <c r="C24" s="57"/>
      <c r="D24" s="51"/>
      <c r="K24" s="158" t="s">
        <v>97</v>
      </c>
      <c r="L24" s="156"/>
      <c r="M24" s="157"/>
    </row>
    <row r="25" spans="1:18" x14ac:dyDescent="0.25">
      <c r="A25" s="144" t="s">
        <v>98</v>
      </c>
      <c r="B25" s="145"/>
      <c r="C25" s="146"/>
      <c r="D25" s="147"/>
      <c r="E25" s="148"/>
      <c r="F25" s="148"/>
      <c r="G25" s="151" t="s">
        <v>61</v>
      </c>
      <c r="H25" s="152"/>
      <c r="I25" s="153"/>
      <c r="J25" s="154"/>
      <c r="K25" s="159" t="s">
        <v>12</v>
      </c>
      <c r="L25" s="187" t="s">
        <v>59</v>
      </c>
      <c r="M25" s="188">
        <f ca="1">TODAY()</f>
        <v>44968</v>
      </c>
    </row>
    <row r="26" spans="1:18" x14ac:dyDescent="0.25">
      <c r="A26" s="134"/>
      <c r="B26" s="135" t="s">
        <v>22</v>
      </c>
      <c r="C26" s="135" t="s">
        <v>23</v>
      </c>
      <c r="D26" s="135" t="s">
        <v>46</v>
      </c>
      <c r="E26" s="135" t="s">
        <v>47</v>
      </c>
      <c r="F26" s="135" t="s">
        <v>85</v>
      </c>
      <c r="G26" s="131" t="s">
        <v>62</v>
      </c>
      <c r="H26" s="131" t="s">
        <v>63</v>
      </c>
      <c r="I26" s="131" t="s">
        <v>64</v>
      </c>
      <c r="J26" s="131" t="s">
        <v>65</v>
      </c>
      <c r="K26" s="161" t="s">
        <v>60</v>
      </c>
      <c r="L26" s="162" t="s">
        <v>100</v>
      </c>
      <c r="M26" s="155" t="s">
        <v>91</v>
      </c>
    </row>
    <row r="27" spans="1:18" s="124" customFormat="1" x14ac:dyDescent="0.25">
      <c r="A27" s="136" t="s">
        <v>41</v>
      </c>
      <c r="B27" s="137">
        <f>INT(MAX(RR!B17:B18)+RR!D17-(RR!B17+RR!C17))</f>
        <v>0</v>
      </c>
      <c r="C27" s="138">
        <f>TIME(HOUR(MAX(RR!B17:B18)+RR!D17-(RR!B17+RR!C17)),MINUTE(MAX(RR!B17:B18)+RR!D17-(RR!B17+RR!C17)),0)</f>
        <v>0</v>
      </c>
      <c r="D27" s="139">
        <f>((IF($C27&gt;$C$22,D$22,IF($C27&gt;$C$21,D$21,IF($C27&gt;$C$20,D$20,IF($C27&lt;=$C$20,0))))+$B27*$D$22)*$J27)</f>
        <v>0</v>
      </c>
      <c r="E27" s="139">
        <f>((IF($C27&gt;$C$22,E$22,IF($C27&gt;$C$21,E$21,IF($C27&gt;$C$20,E$20,IF($C27&lt;=$C$20,0)))))+$B27*$D$22)*$J27</f>
        <v>0</v>
      </c>
      <c r="F27" s="139">
        <f>IF(B27&gt;0,$F$21*(B27+1),IF($C27&gt;$C$21,$F$21,IF(C27&gt;$C$20,$F$20,IF(C27&lt;=$C$20,$F$19,0))))*J27</f>
        <v>0</v>
      </c>
      <c r="G27" s="132">
        <f>IF(RR!U17,G$20,)</f>
        <v>0</v>
      </c>
      <c r="H27" s="132">
        <f>IF(RR!V17,H$20,)</f>
        <v>0</v>
      </c>
      <c r="I27" s="132">
        <f>IF(RR!W17,I$20,)</f>
        <v>0</v>
      </c>
      <c r="J27" s="133">
        <f>1-(G27+H27+I27)</f>
        <v>1</v>
      </c>
      <c r="K27" s="142" t="b">
        <f ca="1">AND($M$25&gt;EOMONTH(MAX(RR!B17:B18),5),TEXT(MAX(RR!B17:B18),"TT.MM.JJJJ")&lt;&gt;"00.01.1900")</f>
        <v>0</v>
      </c>
      <c r="L27" s="160">
        <f ca="1">IF(K27,10,IF($M$25+28&gt;M27,1,0))</f>
        <v>0</v>
      </c>
      <c r="M27" s="143" t="str">
        <f>IF(AND(RR!B17="",RR!B18=""),"",EOMONTH( MAX(RR!B17:B18),5))</f>
        <v/>
      </c>
    </row>
    <row r="28" spans="1:18" hidden="1" x14ac:dyDescent="0.25">
      <c r="A28" s="136"/>
      <c r="B28" s="140"/>
      <c r="C28" s="141"/>
      <c r="D28" s="139"/>
      <c r="E28" s="139"/>
      <c r="F28" s="139">
        <f t="shared" ref="F28:F35" si="0">IF(B28&gt;0,$F$21*(B28+1),IF($C28&gt;$C$21,$F$21,IF(C28&gt;$C$20,$F$20,IF(C28&lt;=$C$20,$F$19,0))))*J28</f>
        <v>0</v>
      </c>
      <c r="G28" s="132"/>
      <c r="H28" s="132"/>
      <c r="I28" s="132"/>
      <c r="J28" s="133"/>
      <c r="K28" s="142"/>
      <c r="L28" s="160"/>
      <c r="M28" s="143"/>
      <c r="P28" s="130"/>
      <c r="Q28" s="129"/>
    </row>
    <row r="29" spans="1:18" s="12" customFormat="1" ht="12.75" customHeight="1" x14ac:dyDescent="0.25">
      <c r="A29" s="136" t="s">
        <v>42</v>
      </c>
      <c r="B29" s="137">
        <f>INT(MAX(RR!B19:B20)+RR!D19-(RR!B19+RR!C19))</f>
        <v>0</v>
      </c>
      <c r="C29" s="138">
        <f>TIME(HOUR(MAX(RR!B19:B20)+RR!D19-(RR!B19+RR!C19)),MINUTE(MAX(RR!B19:B20)+RR!D19-(RR!B19+RR!C19)),0)</f>
        <v>0</v>
      </c>
      <c r="D29" s="139">
        <f t="shared" ref="D29:D35" si="1">((IF($C29&gt;$C$22,D$22,IF($C29&gt;$C$21,D$21,IF($C29&gt;$C$20,D$20,IF($C29&lt;=$C$20,0))))+$B29*$D$22)*$J29)</f>
        <v>0</v>
      </c>
      <c r="E29" s="139">
        <f t="shared" ref="E29:E35" si="2">((IF($C29&gt;$C$22,E$22,IF($C29&gt;$C$21,E$21,IF($C29&gt;$C$20,E$20,IF($C29&lt;=$C$20,0)))))+$B29*$D$22)*$J29</f>
        <v>0</v>
      </c>
      <c r="F29" s="139">
        <f t="shared" si="0"/>
        <v>0</v>
      </c>
      <c r="G29" s="132">
        <f>IF(RR!U19,G$20,)</f>
        <v>0</v>
      </c>
      <c r="H29" s="132">
        <f>IF(RR!V19,H$20,)</f>
        <v>0</v>
      </c>
      <c r="I29" s="132">
        <f>IF(RR!W19,I$20,)</f>
        <v>0</v>
      </c>
      <c r="J29" s="133">
        <f>1-(G29+H29+I29)</f>
        <v>1</v>
      </c>
      <c r="K29" s="142" t="b">
        <f ca="1">AND($M$25&gt;EOMONTH(MAX(RR!B19:B20),5),TEXT(MAX(RR!B19:B20),"TT.MM.JJJJ")&lt;&gt;"00.01.1900")</f>
        <v>0</v>
      </c>
      <c r="L29" s="160">
        <f ca="1">IF(K29,10,IF($M$25+28&gt;M29,1,0))</f>
        <v>0</v>
      </c>
      <c r="M29" s="143" t="str">
        <f>IF(AND(RR!B19="",RR!B20=""),"",EOMONTH( MAX(RR!B19:B20),5))</f>
        <v/>
      </c>
      <c r="Q29" s="129"/>
      <c r="R29"/>
    </row>
    <row r="30" spans="1:18" hidden="1" x14ac:dyDescent="0.25">
      <c r="A30" s="136"/>
      <c r="B30" s="140"/>
      <c r="C30" s="141"/>
      <c r="D30" s="139"/>
      <c r="E30" s="139"/>
      <c r="F30" s="139">
        <f t="shared" si="0"/>
        <v>0</v>
      </c>
      <c r="G30" s="132"/>
      <c r="H30" s="132"/>
      <c r="I30" s="132"/>
      <c r="J30" s="133"/>
      <c r="K30" s="142"/>
      <c r="L30" s="160"/>
      <c r="M30" s="143"/>
      <c r="Q30" s="129"/>
    </row>
    <row r="31" spans="1:18" s="12" customFormat="1" ht="12.75" customHeight="1" x14ac:dyDescent="0.25">
      <c r="A31" s="136" t="s">
        <v>43</v>
      </c>
      <c r="B31" s="137">
        <f>INT(MAX(RR!B21:B22)+RR!D21-(RR!B21+RR!C21))</f>
        <v>0</v>
      </c>
      <c r="C31" s="138">
        <f>TIME(HOUR(MAX(RR!B21:B22)+RR!D21-(RR!B21+RR!C21)),MINUTE(MAX(RR!B21:B22)+RR!D21-(RR!B21+RR!C21)),0)</f>
        <v>0</v>
      </c>
      <c r="D31" s="139">
        <f t="shared" si="1"/>
        <v>0</v>
      </c>
      <c r="E31" s="139">
        <f t="shared" si="2"/>
        <v>0</v>
      </c>
      <c r="F31" s="139">
        <f t="shared" si="0"/>
        <v>0</v>
      </c>
      <c r="G31" s="132">
        <f>IF(RR!U21,G$20,)</f>
        <v>0</v>
      </c>
      <c r="H31" s="132">
        <f>IF(RR!V21,H$20,)</f>
        <v>0</v>
      </c>
      <c r="I31" s="132">
        <f>IF(RR!W21,I$20,)</f>
        <v>0</v>
      </c>
      <c r="J31" s="133">
        <f>1-(G31+H31+I31)</f>
        <v>1</v>
      </c>
      <c r="K31" s="142" t="b">
        <f ca="1">AND($M$25&gt;EOMONTH(MAX(RR!B21:B22),5),TEXT(MAX(RR!B21:B22),"TT.MM.JJJJ")&lt;&gt;"00.01.1900")</f>
        <v>0</v>
      </c>
      <c r="L31" s="160">
        <f ca="1">IF(K31,10,IF($M$25+28&gt;M31,1,0))</f>
        <v>0</v>
      </c>
      <c r="M31" s="143" t="str">
        <f>IF(AND(RR!B21="",RR!B22=""),"",EOMONTH( MAX(RR!B21:B22),5))</f>
        <v/>
      </c>
      <c r="Q31" s="129"/>
      <c r="R31"/>
    </row>
    <row r="32" spans="1:18" hidden="1" x14ac:dyDescent="0.25">
      <c r="A32" s="136"/>
      <c r="B32" s="140"/>
      <c r="C32" s="141"/>
      <c r="D32" s="139"/>
      <c r="E32" s="139"/>
      <c r="F32" s="139">
        <f t="shared" si="0"/>
        <v>0</v>
      </c>
      <c r="G32" s="132"/>
      <c r="H32" s="132"/>
      <c r="I32" s="132"/>
      <c r="J32" s="133"/>
      <c r="K32" s="142"/>
      <c r="L32" s="160"/>
      <c r="M32" s="143"/>
      <c r="P32" s="199"/>
      <c r="Q32" s="129"/>
    </row>
    <row r="33" spans="1:29" s="12" customFormat="1" ht="12.75" customHeight="1" x14ac:dyDescent="0.25">
      <c r="A33" s="136" t="s">
        <v>44</v>
      </c>
      <c r="B33" s="137">
        <f>INT(MAX(RR!B23:B24)+RR!D23-(RR!B23+RR!C23))</f>
        <v>0</v>
      </c>
      <c r="C33" s="138">
        <f>TIME(HOUR(MAX(RR!B23:B24)+RR!D23-(RR!B23+RR!C23)),MINUTE(MAX(RR!B23:B24)+RR!D23-(RR!B23+RR!C23)),0)</f>
        <v>0</v>
      </c>
      <c r="D33" s="139">
        <f t="shared" si="1"/>
        <v>0</v>
      </c>
      <c r="E33" s="139">
        <f t="shared" si="2"/>
        <v>0</v>
      </c>
      <c r="F33" s="139">
        <f t="shared" si="0"/>
        <v>0</v>
      </c>
      <c r="G33" s="132">
        <f>IF(RR!U23,G$20,)</f>
        <v>0</v>
      </c>
      <c r="H33" s="132">
        <f>IF(RR!V23,H$20,)</f>
        <v>0</v>
      </c>
      <c r="I33" s="132">
        <f>IF(RR!W23,I$20,)</f>
        <v>0</v>
      </c>
      <c r="J33" s="133">
        <f>1-(G33+H33+I33)</f>
        <v>1</v>
      </c>
      <c r="K33" s="142" t="b">
        <f ca="1">AND($M$25&gt;EOMONTH(MAX(RR!B23:B24),5),TEXT(MAX(RR!B23:B24),"TT.MM.JJJJ")&lt;&gt;"00.01.1900")</f>
        <v>0</v>
      </c>
      <c r="L33" s="160">
        <f ca="1">IF(K33,10,IF($M$25+28&gt;M33,1,0))</f>
        <v>0</v>
      </c>
      <c r="M33" s="143" t="str">
        <f>IF(AND(RR!B23="",RR!B24=""),"",EOMONTH( MAX(RR!B23:B24),5))</f>
        <v/>
      </c>
      <c r="O33" s="190" t="s">
        <v>102</v>
      </c>
      <c r="P33" s="200"/>
      <c r="Q33" s="201"/>
      <c r="R33"/>
    </row>
    <row r="34" spans="1:29" hidden="1" x14ac:dyDescent="0.25">
      <c r="A34" s="136"/>
      <c r="B34" s="140"/>
      <c r="C34" s="141"/>
      <c r="D34" s="139"/>
      <c r="E34" s="139"/>
      <c r="F34" s="139">
        <f t="shared" si="0"/>
        <v>0</v>
      </c>
      <c r="G34" s="132"/>
      <c r="H34" s="132"/>
      <c r="I34" s="132"/>
      <c r="J34" s="133"/>
      <c r="K34" s="142"/>
      <c r="L34" s="160"/>
      <c r="M34" s="185"/>
      <c r="R34" s="149"/>
      <c r="S34" s="149"/>
      <c r="T34" s="149"/>
      <c r="U34" s="149"/>
      <c r="V34" s="149"/>
      <c r="W34" s="149"/>
      <c r="X34" s="149"/>
      <c r="Y34" s="149"/>
      <c r="Z34" s="149"/>
      <c r="AA34" s="149"/>
      <c r="AB34" s="149"/>
      <c r="AC34" s="150"/>
    </row>
    <row r="35" spans="1:29" s="12" customFormat="1" ht="12.75" customHeight="1" x14ac:dyDescent="0.25">
      <c r="A35" s="136" t="s">
        <v>45</v>
      </c>
      <c r="B35" s="137">
        <f>INT(MAX(RR!B25:B26)+RR!D25-(RR!B25+RR!C25))</f>
        <v>0</v>
      </c>
      <c r="C35" s="138">
        <f>TIME(HOUR(MAX(RR!B25:B26)+RR!D25-(RR!B25+RR!C25)),MINUTE(MAX(RR!B25:B26)+RR!D25-(RR!B25+RR!C25)),0)</f>
        <v>0</v>
      </c>
      <c r="D35" s="139">
        <f t="shared" si="1"/>
        <v>0</v>
      </c>
      <c r="E35" s="139">
        <f t="shared" si="2"/>
        <v>0</v>
      </c>
      <c r="F35" s="139">
        <f t="shared" si="0"/>
        <v>0</v>
      </c>
      <c r="G35" s="132">
        <f>IF(RR!U25,G$20,)</f>
        <v>0</v>
      </c>
      <c r="H35" s="132">
        <f>IF(RR!V25,H$20,)</f>
        <v>0</v>
      </c>
      <c r="I35" s="132">
        <f>IF(RR!W25,I$20,)</f>
        <v>0</v>
      </c>
      <c r="J35" s="133">
        <f>1-(G35+H35+I35)</f>
        <v>1</v>
      </c>
      <c r="K35" s="142" t="b">
        <f ca="1">AND($M$25&gt;EOMONTH(MAX(RR!B25:B26),5),TEXT(MAX(RR!B25:B26),"TT.MM.JJJJ")&lt;&gt;"00.01.1900")</f>
        <v>0</v>
      </c>
      <c r="L35" s="160">
        <f ca="1">IF(K35,10,IF($M$25+28&gt;M35,1,0))</f>
        <v>0</v>
      </c>
      <c r="M35" s="185" t="str">
        <f>IF(AND(RR!B25="",RR!B26=""),"",EOMONTH( MAX(RR!B25:B26),5))</f>
        <v/>
      </c>
      <c r="N35" s="189" t="s">
        <v>60</v>
      </c>
      <c r="O35" s="192" t="s">
        <v>103</v>
      </c>
      <c r="P35" s="149"/>
      <c r="Q35" s="193"/>
      <c r="R35"/>
      <c r="AC35" s="194"/>
    </row>
    <row r="36" spans="1:29" x14ac:dyDescent="0.25">
      <c r="D36" s="198"/>
      <c r="H36" s="14"/>
      <c r="K36" s="169" t="b">
        <f ca="1">OR(K27,K29,K31,K33,K34)</f>
        <v>0</v>
      </c>
      <c r="L36" s="160" t="b">
        <f ca="1">IF(OR(SUM(L27:L35)&gt;=10,SUM(L27:L35)=0),FALSE,TRUE)</f>
        <v>0</v>
      </c>
      <c r="M36" s="205"/>
      <c r="N36" s="191" t="s">
        <v>100</v>
      </c>
      <c r="O36" s="195" t="s">
        <v>104</v>
      </c>
      <c r="P36" s="28"/>
      <c r="Q36" s="196"/>
      <c r="R36" s="28"/>
      <c r="S36" s="28"/>
      <c r="T36" s="28"/>
      <c r="U36" s="28"/>
      <c r="V36" s="28"/>
      <c r="W36" s="28"/>
      <c r="X36" s="28"/>
      <c r="Y36" s="28"/>
      <c r="Z36" s="28"/>
      <c r="AA36" s="28"/>
      <c r="AB36" s="28"/>
      <c r="AC36" s="197"/>
    </row>
    <row r="37" spans="1:29" x14ac:dyDescent="0.25">
      <c r="H37" s="14"/>
      <c r="I37" s="183" t="s">
        <v>101</v>
      </c>
      <c r="J37" s="184"/>
      <c r="K37" s="181" t="str">
        <f ca="1">IF(K36,O35,IF(L36,O36,""))</f>
        <v/>
      </c>
      <c r="L37" s="181"/>
      <c r="M37" s="182"/>
      <c r="N37" s="14" t="s">
        <v>94</v>
      </c>
      <c r="O37" s="14" t="s">
        <v>94</v>
      </c>
      <c r="P37" s="14" t="s">
        <v>94</v>
      </c>
    </row>
    <row r="38" spans="1:29" x14ac:dyDescent="0.25">
      <c r="A38" s="54"/>
      <c r="H38" s="14"/>
      <c r="K38" s="172"/>
      <c r="M38" s="14"/>
      <c r="O38" s="14"/>
      <c r="P38" s="14"/>
    </row>
    <row r="39" spans="1:29" x14ac:dyDescent="0.25">
      <c r="A39" s="54"/>
      <c r="H39" s="14"/>
      <c r="K39" s="172"/>
      <c r="M39" s="14"/>
      <c r="O39" s="14"/>
      <c r="P39" s="14"/>
    </row>
    <row r="40" spans="1:29" x14ac:dyDescent="0.25">
      <c r="A40" s="54" t="s">
        <v>86</v>
      </c>
      <c r="N40" s="14" t="s">
        <v>94</v>
      </c>
      <c r="O40" s="14" t="s">
        <v>94</v>
      </c>
    </row>
    <row r="41" spans="1:29" x14ac:dyDescent="0.25">
      <c r="A41" s="186" t="s">
        <v>105</v>
      </c>
    </row>
    <row r="42" spans="1:29" ht="13.8" thickBot="1" x14ac:dyDescent="0.3">
      <c r="A42" s="125"/>
      <c r="B42" s="59"/>
      <c r="C42" s="59"/>
      <c r="D42" s="59"/>
      <c r="E42" s="59"/>
      <c r="F42" s="59"/>
      <c r="G42" s="59"/>
      <c r="H42" s="59"/>
      <c r="I42" s="48"/>
      <c r="J42" s="48" t="s">
        <v>87</v>
      </c>
      <c r="K42" s="59"/>
      <c r="L42" s="59"/>
      <c r="M42" s="59"/>
    </row>
    <row r="43" spans="1:29" x14ac:dyDescent="0.25">
      <c r="A43" s="128" t="s">
        <v>96</v>
      </c>
      <c r="B43" s="59">
        <v>1</v>
      </c>
      <c r="C43" s="59">
        <v>2</v>
      </c>
      <c r="D43" s="59">
        <v>3</v>
      </c>
      <c r="E43" s="59">
        <v>4</v>
      </c>
      <c r="F43" s="59">
        <v>5</v>
      </c>
      <c r="G43" s="59">
        <v>6</v>
      </c>
      <c r="H43" s="59">
        <v>7</v>
      </c>
      <c r="I43" s="59">
        <v>8</v>
      </c>
      <c r="J43" s="59">
        <v>9</v>
      </c>
      <c r="K43" s="59">
        <v>10</v>
      </c>
      <c r="L43" s="59">
        <v>11</v>
      </c>
      <c r="M43" s="83">
        <v>12</v>
      </c>
      <c r="N43" s="118" t="s">
        <v>83</v>
      </c>
    </row>
    <row r="44" spans="1:29" s="78" customFormat="1" x14ac:dyDescent="0.25">
      <c r="A44" s="127" t="s">
        <v>78</v>
      </c>
      <c r="B44" s="79" t="b">
        <f ca="1">IF(K27, TRUE, FALSE)</f>
        <v>0</v>
      </c>
      <c r="C44" s="80" t="b">
        <f>IF(AND(RR!B18&lt;&gt;"", RR!B17&gt; RR!B18),TRUE, FALSE)</f>
        <v>0</v>
      </c>
      <c r="D44" s="79" t="b">
        <f>IF(COUNT(RR!B17                                            : RR!I18)=0,TRUE, FALSE)</f>
        <v>1</v>
      </c>
      <c r="E44" s="79" t="b">
        <f>IF(AND(OR(RR!C17&lt;&gt;"", RR!D17&lt;&gt;""), RR!B17=""),TRUE, FALSE)</f>
        <v>0</v>
      </c>
      <c r="F44" s="79" t="b">
        <f>IF(AND(OR(RR!C17="", RR!D17=""), RR!B17&lt;&gt;""),TRUE, FALSE)</f>
        <v>0</v>
      </c>
      <c r="G44" s="79" t="b">
        <f>IF(AND(OR(RR!B17= RR!B18, RR!B18=""), RR!B17&lt;&gt;"", RR!D17&lt;= RR!C17),TRUE, FALSE)</f>
        <v>0</v>
      </c>
      <c r="H44" s="79" t="b">
        <f>IF(RR!X17,TRUE,FALSE)</f>
        <v>0</v>
      </c>
      <c r="I44" s="79" t="b">
        <f>IF(RR!M17="", TRUE, FALSE)</f>
        <v>1</v>
      </c>
      <c r="J44" s="79"/>
      <c r="K44" s="79" t="b">
        <f>IF(RR!M17=1, TRUE, FALSE)</f>
        <v>0</v>
      </c>
      <c r="L44" s="79" t="b">
        <f>IF(RR!M17=2, TRUE, FALSE)</f>
        <v>0</v>
      </c>
      <c r="M44" s="84" t="b">
        <f>IF(RR!M17=0, TRUE, FALSE)</f>
        <v>1</v>
      </c>
      <c r="N44" s="115">
        <f ca="1">IF(B44,$B$45,IF(C44,$C$45,IF(D44,$D$45,IF(E44,$E$45,IF(F44,$F$45,IF(G44,$G$45,IF(H44,$H$45,IF(I44,$I$45,IF(J44,$J$45,IF(K44,K45,IF(L44,L45,IF(M44,M45))))))))))))</f>
        <v>0</v>
      </c>
    </row>
    <row r="45" spans="1:29" ht="16.8" x14ac:dyDescent="0.25">
      <c r="A45" s="126"/>
      <c r="B45" s="88" t="s">
        <v>74</v>
      </c>
      <c r="C45" s="88" t="s">
        <v>75</v>
      </c>
      <c r="D45" s="88"/>
      <c r="E45" s="88" t="s">
        <v>76</v>
      </c>
      <c r="F45" s="88" t="s">
        <v>77</v>
      </c>
      <c r="G45" s="88" t="s">
        <v>107</v>
      </c>
      <c r="H45" s="88" t="s">
        <v>66</v>
      </c>
      <c r="I45" s="88" t="s">
        <v>88</v>
      </c>
      <c r="J45" s="88"/>
      <c r="K45" s="86">
        <f>D27</f>
        <v>0</v>
      </c>
      <c r="L45" s="82">
        <f>E27</f>
        <v>0</v>
      </c>
      <c r="M45" s="85">
        <f>F27</f>
        <v>0</v>
      </c>
      <c r="N45" s="116"/>
    </row>
    <row r="46" spans="1:29" x14ac:dyDescent="0.25">
      <c r="A46" s="126" t="s">
        <v>79</v>
      </c>
      <c r="B46" s="79" t="b">
        <f ca="1">IF(K29, TRUE, FALSE)</f>
        <v>0</v>
      </c>
      <c r="C46" s="80" t="b">
        <f>IF(AND(RR!B20&lt;&gt;"", RR!B19&gt; RR!B20),TRUE, FALSE)</f>
        <v>0</v>
      </c>
      <c r="D46" s="79" t="b">
        <f>IF(COUNT(RR!B19                                          : RR!I20)=0,TRUE, FALSE)</f>
        <v>1</v>
      </c>
      <c r="E46" s="79" t="b">
        <f>IF(AND(OR(RR!C19&lt;&gt;"", RR!D19&lt;&gt;""), RR!B19=""),TRUE, FALSE)</f>
        <v>0</v>
      </c>
      <c r="F46" s="79" t="b">
        <f>IF(AND(OR(RR!C19="", RR!D19=""), RR!B19&lt;&gt;""),TRUE, FALSE)</f>
        <v>0</v>
      </c>
      <c r="G46" s="79" t="b">
        <f>IF(AND(OR(RR!B19= RR!B20, RR!B20=""), RR!B19&lt;&gt;"", RR!D19&lt;= RR!C19),TRUE, FALSE)</f>
        <v>0</v>
      </c>
      <c r="H46" s="79" t="b">
        <f>IF(RR!X19,TRUE,FALSE)</f>
        <v>0</v>
      </c>
      <c r="I46" s="79" t="b">
        <f>IF(RR!M19="", TRUE, FALSE)</f>
        <v>1</v>
      </c>
      <c r="J46" s="79"/>
      <c r="K46" s="79" t="b">
        <f>IF(RR!M19=1, TRUE, FALSE)</f>
        <v>0</v>
      </c>
      <c r="L46" s="79" t="b">
        <f>IF(RR!M19=2, TRUE, FALSE)</f>
        <v>0</v>
      </c>
      <c r="M46" s="84" t="b">
        <f>IF(RR!M19=0, TRUE, FALSE)</f>
        <v>1</v>
      </c>
      <c r="N46" s="115">
        <f ca="1">IF(B46,$B$45,IF(C46,$C$45,IF(D46,$D$45,IF(E46,$E$45,IF(F46,$F$45,IF(G46,$G$45,IF(H46,$H$45,IF(I46,$I$45,IF(J46,$J$45,IF(K46,K47,IF(L46,L47,IF(M46,M47))))))))))))</f>
        <v>0</v>
      </c>
      <c r="P46" s="78"/>
    </row>
    <row r="47" spans="1:29" x14ac:dyDescent="0.25">
      <c r="A47" s="126"/>
      <c r="B47" s="81"/>
      <c r="C47" s="81"/>
      <c r="D47" s="81"/>
      <c r="E47" s="81"/>
      <c r="F47" s="81"/>
      <c r="G47" s="81"/>
      <c r="H47" s="81"/>
      <c r="I47" s="81"/>
      <c r="J47" s="81"/>
      <c r="K47" s="86">
        <f>D29</f>
        <v>0</v>
      </c>
      <c r="L47" s="82">
        <f>E29</f>
        <v>0</v>
      </c>
      <c r="M47" s="85">
        <f>F29</f>
        <v>0</v>
      </c>
      <c r="N47" s="116"/>
    </row>
    <row r="48" spans="1:29" x14ac:dyDescent="0.25">
      <c r="A48" s="126" t="s">
        <v>80</v>
      </c>
      <c r="B48" s="79" t="b">
        <f ca="1">IF(K31, TRUE, FALSE)</f>
        <v>0</v>
      </c>
      <c r="C48" s="80" t="b">
        <f>IF(AND(RR!B22&lt;&gt;"", RR!B21&gt; RR!B22),TRUE, FALSE)</f>
        <v>0</v>
      </c>
      <c r="D48" s="79" t="b">
        <f>IF(COUNT(RR!B21                                          : RR!I22)=0,TRUE, FALSE)</f>
        <v>1</v>
      </c>
      <c r="E48" s="79" t="b">
        <f>IF(AND(OR(RR!C21&lt;&gt;"", RR!D21&lt;&gt;""), RR!B21=""),TRUE, FALSE)</f>
        <v>0</v>
      </c>
      <c r="F48" s="79" t="b">
        <f>IF(AND(OR(RR!C21="", RR!D21=""), RR!B21&lt;&gt;""),TRUE, FALSE)</f>
        <v>0</v>
      </c>
      <c r="G48" s="79" t="b">
        <f>IF(AND(OR(RR!B21= RR!B22, RR!B22=""), RR!B21&lt;&gt;"", RR!D21&lt;= RR!C21),TRUE, FALSE)</f>
        <v>0</v>
      </c>
      <c r="H48" s="79" t="b">
        <f>IF(RR!X21,TRUE,FALSE)</f>
        <v>0</v>
      </c>
      <c r="I48" s="79" t="b">
        <f>IF(RR!M21="", TRUE, FALSE)</f>
        <v>1</v>
      </c>
      <c r="J48" s="79"/>
      <c r="K48" s="79" t="b">
        <f>IF(RR!M21=1, TRUE, FALSE)</f>
        <v>0</v>
      </c>
      <c r="L48" s="79" t="b">
        <f>IF(RR!M21=2, TRUE, FALSE)</f>
        <v>0</v>
      </c>
      <c r="M48" s="84" t="b">
        <f>IF(RR!M21=0, TRUE, FALSE)</f>
        <v>1</v>
      </c>
      <c r="N48" s="115">
        <f ca="1">IF(B48,$B$45,IF(C48,$C$45,IF(D48,$D$45,IF(E48,$E$45,IF(F48,$F$45,IF(G48,$G$45,IF(H48,$H$45,IF(I48,$I$45,IF(J48,$J$45,IF(K48,K49,IF(L48,L49,IF(M48,M49))))))))))))</f>
        <v>0</v>
      </c>
    </row>
    <row r="49" spans="1:15" x14ac:dyDescent="0.25">
      <c r="A49" s="126"/>
      <c r="B49" s="81"/>
      <c r="C49" s="81"/>
      <c r="D49" s="81"/>
      <c r="E49" s="81"/>
      <c r="F49" s="81"/>
      <c r="G49" s="81"/>
      <c r="H49" s="81"/>
      <c r="I49" s="81"/>
      <c r="J49" s="81"/>
      <c r="K49" s="86">
        <f>D31</f>
        <v>0</v>
      </c>
      <c r="L49" s="82">
        <f>E31</f>
        <v>0</v>
      </c>
      <c r="M49" s="85">
        <f>F31</f>
        <v>0</v>
      </c>
      <c r="N49" s="116"/>
    </row>
    <row r="50" spans="1:15" x14ac:dyDescent="0.25">
      <c r="A50" s="126" t="s">
        <v>81</v>
      </c>
      <c r="B50" s="79" t="b">
        <f ca="1">IF(K33, TRUE, FALSE)</f>
        <v>0</v>
      </c>
      <c r="C50" s="80" t="b">
        <f>IF(AND(RR!B24&lt;&gt;"", RR!B23&gt; RR!B24),TRUE, FALSE)</f>
        <v>0</v>
      </c>
      <c r="D50" s="79" t="b">
        <f>IF(COUNT(RR!B23                                          : RR!I24)=0,TRUE, FALSE)</f>
        <v>1</v>
      </c>
      <c r="E50" s="79" t="b">
        <f>IF(AND(OR(RR!C23&lt;&gt;"", RR!D23&lt;&gt;""), RR!B23=""),TRUE, FALSE)</f>
        <v>0</v>
      </c>
      <c r="F50" s="79" t="b">
        <f>IF(AND(OR(RR!C23="", RR!D23=""), RR!B23&lt;&gt;""),TRUE, FALSE)</f>
        <v>0</v>
      </c>
      <c r="G50" s="79" t="b">
        <f>IF(AND(OR(RR!B23= RR!B24, RR!B24=""), RR!B23&lt;&gt;"", RR!D23&lt;= RR!C23),TRUE, FALSE)</f>
        <v>0</v>
      </c>
      <c r="H50" s="79" t="b">
        <f>IF(RR!X23,TRUE,FALSE)</f>
        <v>0</v>
      </c>
      <c r="I50" s="79" t="b">
        <f>IF(RR!M23="", TRUE, FALSE)</f>
        <v>1</v>
      </c>
      <c r="J50" s="79"/>
      <c r="K50" s="79" t="b">
        <f>IF(RR!M23=1, TRUE, FALSE)</f>
        <v>0</v>
      </c>
      <c r="L50" s="79" t="b">
        <f>IF(RR!M23=2, TRUE, FALSE)</f>
        <v>0</v>
      </c>
      <c r="M50" s="84" t="b">
        <f>IF(RR!M23=0, TRUE, FALSE)</f>
        <v>1</v>
      </c>
      <c r="N50" s="115">
        <f ca="1">IF(B50,$B$45,IF(C50,$C$45,IF(D50,$D$45,IF(E50,$E$45,IF(F50,$F$45,IF(G50,$G$45,IF(H50,$H$45,IF(I50,$I$45,IF(J50,$J$45,IF(K50,K51,IF(L50,L51,IF(M50,M51))))))))))))</f>
        <v>0</v>
      </c>
    </row>
    <row r="51" spans="1:15" x14ac:dyDescent="0.25">
      <c r="A51" s="126"/>
      <c r="B51" s="81"/>
      <c r="C51" s="81"/>
      <c r="D51" s="81"/>
      <c r="E51" s="81"/>
      <c r="F51" s="81"/>
      <c r="G51" s="81"/>
      <c r="H51" s="81"/>
      <c r="I51" s="81"/>
      <c r="J51" s="81"/>
      <c r="K51" s="86">
        <f>D33</f>
        <v>0</v>
      </c>
      <c r="L51" s="82">
        <f>E33</f>
        <v>0</v>
      </c>
      <c r="M51" s="85">
        <f>F33</f>
        <v>0</v>
      </c>
      <c r="N51" s="116"/>
    </row>
    <row r="52" spans="1:15" x14ac:dyDescent="0.25">
      <c r="A52" s="126" t="s">
        <v>82</v>
      </c>
      <c r="B52" s="79" t="b">
        <f ca="1">IF(K35, TRUE, FALSE)</f>
        <v>0</v>
      </c>
      <c r="C52" s="80" t="b">
        <f>IF(AND(RR!B26&lt;&gt;"", RR!B25&gt; RR!B26),TRUE, FALSE)</f>
        <v>0</v>
      </c>
      <c r="D52" s="79" t="b">
        <f>IF(COUNT(RR!B25                                          : RR!I26)=0,TRUE, FALSE)</f>
        <v>1</v>
      </c>
      <c r="E52" s="79" t="b">
        <f>IF(AND(OR(RR!C25&lt;&gt;"", RR!D25&lt;&gt;""), RR!B25=""),TRUE, FALSE)</f>
        <v>0</v>
      </c>
      <c r="F52" s="79" t="b">
        <f>IF(AND(OR(RR!C25="", RR!D25=""), RR!B25&lt;&gt;""),TRUE, FALSE)</f>
        <v>0</v>
      </c>
      <c r="G52" s="79" t="b">
        <f>IF(AND(OR(RR!B25= RR!B26, RR!B26=""), RR!B25&lt;&gt;"", RR!D25&lt;= RR!C25),TRUE, FALSE)</f>
        <v>0</v>
      </c>
      <c r="H52" s="79" t="b">
        <f>IF(RR!X25,TRUE,FALSE)</f>
        <v>0</v>
      </c>
      <c r="I52" s="79" t="b">
        <f>IF(RR!M25="", TRUE, FALSE)</f>
        <v>1</v>
      </c>
      <c r="J52" s="79"/>
      <c r="K52" s="79" t="b">
        <f>IF(RR!M25=1, TRUE, FALSE)</f>
        <v>0</v>
      </c>
      <c r="L52" s="79" t="b">
        <f>IF(RR!M25=2, TRUE, FALSE)</f>
        <v>0</v>
      </c>
      <c r="M52" s="84" t="b">
        <f>IF(RR!M25=0, TRUE, FALSE)</f>
        <v>1</v>
      </c>
      <c r="N52" s="115">
        <f ca="1">IF(B52,$B$45,IF(C52,$C$45,IF(D52,$D$45,IF(E52,$E$45,IF(F52,$F$45,IF(G52,$G$45,IF(H52,$H$45,IF(I52,$I$45,IF(J52,$J$45,IF(K52,K53,IF(L52,L53,IF(M52,M53))))))))))))</f>
        <v>0</v>
      </c>
    </row>
    <row r="53" spans="1:15" ht="13.8" thickBot="1" x14ac:dyDescent="0.3">
      <c r="A53" s="126"/>
      <c r="B53" s="81"/>
      <c r="C53" s="81"/>
      <c r="D53" s="81"/>
      <c r="E53" s="81"/>
      <c r="F53" s="81"/>
      <c r="G53" s="81"/>
      <c r="H53" s="81"/>
      <c r="I53" s="81"/>
      <c r="J53" s="81"/>
      <c r="K53" s="86">
        <f>D35</f>
        <v>0</v>
      </c>
      <c r="L53" s="82">
        <f>E35</f>
        <v>0</v>
      </c>
      <c r="M53" s="85">
        <f>F35</f>
        <v>0</v>
      </c>
      <c r="N53" s="117"/>
      <c r="O53" s="78"/>
    </row>
    <row r="54" spans="1:15" x14ac:dyDescent="0.25">
      <c r="H54" s="14"/>
    </row>
    <row r="55" spans="1:15" x14ac:dyDescent="0.25">
      <c r="H55" s="14"/>
    </row>
    <row r="56" spans="1:15" x14ac:dyDescent="0.25">
      <c r="H56" s="14"/>
    </row>
    <row r="57" spans="1:15" x14ac:dyDescent="0.25">
      <c r="H57" s="14"/>
    </row>
    <row r="58" spans="1:15" x14ac:dyDescent="0.25">
      <c r="H58" s="14"/>
    </row>
    <row r="59" spans="1:15" x14ac:dyDescent="0.25">
      <c r="H59" s="14"/>
    </row>
    <row r="60" spans="1:15" x14ac:dyDescent="0.25">
      <c r="H60" s="14"/>
    </row>
    <row r="61" spans="1:15" x14ac:dyDescent="0.25">
      <c r="H61" s="14"/>
    </row>
    <row r="62" spans="1:15" x14ac:dyDescent="0.25">
      <c r="H62" s="14"/>
    </row>
    <row r="63" spans="1:15" x14ac:dyDescent="0.25">
      <c r="H63" s="14"/>
    </row>
    <row r="64" spans="1:15" x14ac:dyDescent="0.25">
      <c r="H64" s="14"/>
    </row>
    <row r="65" spans="8:8" x14ac:dyDescent="0.25">
      <c r="H65" s="14"/>
    </row>
  </sheetData>
  <sheetProtection sheet="1" objects="1" selectLockedCells="1"/>
  <phoneticPr fontId="3" type="noConversion"/>
  <printOptions gridLines="1" gridLinesSet="0"/>
  <pageMargins left="0.78740157499999996" right="0.78740157499999996" top="0.984251969" bottom="0.984251969" header="0.4921259845" footer="0.4921259845"/>
  <pageSetup paperSize="9" orientation="portrait" r:id="rId1"/>
  <headerFooter alignWithMargins="0">
    <oddHeader>&amp;A</oddHeader>
    <oddFooter>Seite &amp;P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RR</vt:lpstr>
      <vt:lpstr>H</vt:lpstr>
      <vt:lpstr>RR!Druckbereich</vt:lpstr>
      <vt:lpstr>mögliche_Zeiten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RR-Formular</dc:title>
  <dc:creator>Kurt</dc:creator>
  <cp:lastModifiedBy>Kurt</cp:lastModifiedBy>
  <cp:lastPrinted>2020-10-11T10:13:17Z</cp:lastPrinted>
  <dcterms:created xsi:type="dcterms:W3CDTF">1998-11-17T14:35:22Z</dcterms:created>
  <dcterms:modified xsi:type="dcterms:W3CDTF">2023-02-11T07:06:58Z</dcterms:modified>
</cp:coreProperties>
</file>